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3.xml" ContentType="application/vnd.ms-excel.controlproperties+xml"/>
  <Override PartName="/xl/drawings/drawing1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7.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8.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9.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0.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1.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3.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4.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5.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cpfs02\Service_Delivery\Projects\11610-OEMC-CADSystemAnalysis\CAD\RFP\"/>
    </mc:Choice>
  </mc:AlternateContent>
  <workbookProtection workbookAlgorithmName="SHA-512" workbookHashValue="apojgt7lrYMbJhOdlkB7OcfcNmbrKn1R6C0sKROUaF5mQGxArSqlSfK/c7aNt/5CfehiKbP4nBu866jJHX32jw==" workbookSaltValue="XU0y5TL3P7Yem3gCiVyJpQ==" workbookSpinCount="100000" lockStructure="1"/>
  <bookViews>
    <workbookView xWindow="0" yWindow="0" windowWidth="19155" windowHeight="7140" tabRatio="809" firstSheet="1" activeTab="1"/>
  </bookViews>
  <sheets>
    <sheet name="Evaluation Overview" sheetId="46" state="hidden" r:id="rId1"/>
    <sheet name="Instructions" sheetId="54" r:id="rId2"/>
    <sheet name="General Interface" sheetId="4" r:id="rId3"/>
    <sheet name="Alarm Receiver Interface" sheetId="52" r:id="rId4"/>
    <sheet name="AVL Interface" sheetId="12" r:id="rId5"/>
    <sheet name="E9-1-1 Interface" sheetId="15" r:id="rId6"/>
    <sheet name="E9-1-1 Interface-AIR" sheetId="53" r:id="rId7"/>
    <sheet name="CAD2CAD" sheetId="48" state="hidden" r:id="rId8"/>
    <sheet name="Call Interrogator Interface" sheetId="16" r:id="rId9"/>
    <sheet name="Camera Interface" sheetId="50" r:id="rId10"/>
    <sheet name="EMS Billing Interface" sheetId="17" r:id="rId11"/>
    <sheet name="ePCR Interface" sheetId="34" r:id="rId12"/>
    <sheet name="External DB Interface" sheetId="19" r:id="rId13"/>
    <sheet name="Fire Station Alerting" sheetId="49" r:id="rId14"/>
    <sheet name="Fire Alarm Terminal" sheetId="51" r:id="rId15"/>
    <sheet name="HazMat Interface" sheetId="21" r:id="rId16"/>
    <sheet name="Logging Recorder Interface" sheetId="22" r:id="rId17"/>
    <sheet name="PSAP Master Clock" sheetId="29" r:id="rId18"/>
    <sheet name="NextGen" sheetId="47" r:id="rId19"/>
    <sheet name="Pictometry Interface" sheetId="23" r:id="rId20"/>
    <sheet name="Radio System Interface" sheetId="44" r:id="rId21"/>
    <sheet name="RMS Interface" sheetId="43" r:id="rId22"/>
    <sheet name="Rip and Run Interfaces" sheetId="25" r:id="rId23"/>
    <sheet name="Staffing Interface" sheetId="27" r:id="rId24"/>
    <sheet name="State NCIC Interface" sheetId="38" r:id="rId25"/>
    <sheet name="TDD-TTY Interface" sheetId="28" r:id="rId26"/>
    <sheet name="Web CAD Interface" sheetId="41" r:id="rId27"/>
    <sheet name="Support Data"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s>
  <definedNames>
    <definedName name="Availability" localSheetId="1">'[1]Support Data'!$A$49:$A$52</definedName>
    <definedName name="Availability">'Support Data'!$A$17:$A$20</definedName>
    <definedName name="AvailabilityData" localSheetId="1">'[1]Support Data'!$A$49:$B$52</definedName>
    <definedName name="AvailabilityData">'Support Data'!$A$17:$B$20</definedName>
    <definedName name="BlankRow" localSheetId="21">'[2]Support data'!#REF!</definedName>
    <definedName name="BlankRow">'[2]Support data'!#REF!</definedName>
    <definedName name="BlankSection" localSheetId="21">'[2]Support data'!#REF!</definedName>
    <definedName name="BlankSection">'[2]Support data'!#REF!</definedName>
    <definedName name="cad_b_range" localSheetId="0">[3]CAD!$B$48:$B$78</definedName>
    <definedName name="cad_b_score" localSheetId="0">[3]CAD!#REF!</definedName>
    <definedName name="cad_b_score">[4]CAD!#REF!</definedName>
    <definedName name="cad_ch_range" localSheetId="0">[3]CAD!$B$298:$B$425</definedName>
    <definedName name="cad_ch_score" localSheetId="0">[3]CAD!#REF!</definedName>
    <definedName name="cad_ch_score">[4]CAD!#REF!</definedName>
    <definedName name="cad_d_range" localSheetId="0">[3]CAD!$B$444:$B$843</definedName>
    <definedName name="cad_d_score" localSheetId="0">[3]CAD!#REF!</definedName>
    <definedName name="cad_d_score">[4]CAD!#REF!</definedName>
    <definedName name="cad_dm_range" localSheetId="0">[3]CAD!$B$846:$B$890</definedName>
    <definedName name="cad_dm_score" localSheetId="0">[3]CAD!#REF!</definedName>
    <definedName name="cad_dm_score">[4]CAD!#REF!</definedName>
    <definedName name="cad_g_range" localSheetId="0">[3]CAD!$B$161:$B$282</definedName>
    <definedName name="cad_g_score" localSheetId="0">[3]CAD!#REF!</definedName>
    <definedName name="cad_g_score">[4]CAD!#REF!</definedName>
    <definedName name="cad_or_range" localSheetId="0">[3]CAD!$B$93:$B$159</definedName>
    <definedName name="cad_or_score" localSheetId="0">[3]CAD!#REF!</definedName>
    <definedName name="cad_or_score">[4]CAD!#REF!</definedName>
    <definedName name="cad_rpt_range" localSheetId="0">[3]CAD!$B$892:$B$1003</definedName>
    <definedName name="cad_rpt_score" localSheetId="0">[3]CAD!#REF!</definedName>
    <definedName name="cad_rpt_score">[4]CAD!#REF!</definedName>
    <definedName name="cad_sc_range" localSheetId="0">[3]CAD!$B$4:$B$22</definedName>
    <definedName name="cad_sc_score" localSheetId="0">[3]CAD!#REF!</definedName>
    <definedName name="cad_sc_score">[4]CAD!#REF!</definedName>
    <definedName name="cad_sec_range" localSheetId="0">[3]CAD!$B$32:$B$46</definedName>
    <definedName name="cad_sec_score" localSheetId="0">[3]CAD!#REF!</definedName>
    <definedName name="cad_sec_score">[4]CAD!#REF!</definedName>
    <definedName name="common_b_range" localSheetId="0">[3]System!$B$130:$B$173</definedName>
    <definedName name="common_b_score" localSheetId="0">[3]System!#REF!</definedName>
    <definedName name="common_b_score" localSheetId="21">#REF!</definedName>
    <definedName name="common_b_score">[4]System!#REF!</definedName>
    <definedName name="common_dm_range" localSheetId="0">[3]System!#REF!</definedName>
    <definedName name="common_dm_range">[4]System!#REF!</definedName>
    <definedName name="common_dm_score" localSheetId="0">[3]System!#REF!</definedName>
    <definedName name="common_dm_score" localSheetId="21">#REF!</definedName>
    <definedName name="common_dm_score">[4]System!#REF!</definedName>
    <definedName name="common_or_range" localSheetId="0">[3]System!$B$175:$B$201</definedName>
    <definedName name="common_or_score" localSheetId="0">[3]System!#REF!</definedName>
    <definedName name="common_or_score" localSheetId="21">#REF!</definedName>
    <definedName name="common_or_score">[4]System!#REF!</definedName>
    <definedName name="common_rpt_range" localSheetId="0">[3]System!#REF!</definedName>
    <definedName name="common_rpt_range">[4]System!#REF!</definedName>
    <definedName name="common_rpt_score" localSheetId="0">[3]System!#REF!</definedName>
    <definedName name="common_rpt_score" localSheetId="21">#REF!</definedName>
    <definedName name="common_rpt_score">[4]System!#REF!</definedName>
    <definedName name="common_sc_range" localSheetId="0">[3]System!$B$3:$B$60</definedName>
    <definedName name="common_sc_score" localSheetId="0">[3]System!#REF!</definedName>
    <definedName name="common_sc_score" localSheetId="21">#REF!</definedName>
    <definedName name="common_sc_score">[4]System!#REF!</definedName>
    <definedName name="common_sec_range" localSheetId="0">[3]System!$B$62:$B$129</definedName>
    <definedName name="common_sec_score" localSheetId="0">[3]System!#REF!</definedName>
    <definedName name="common_sec_score" localSheetId="21">#REF!</definedName>
    <definedName name="common_sec_score">[4]System!#REF!</definedName>
    <definedName name="Display_EMS" localSheetId="21">#REF!</definedName>
    <definedName name="Display_EMS">#REF!</definedName>
    <definedName name="Display_Field_Reporting" localSheetId="21">#REF!</definedName>
    <definedName name="Display_Field_Reporting">#REF!</definedName>
    <definedName name="Display_Supervisory" localSheetId="21">[2]CAD!#REF!</definedName>
    <definedName name="Display_Supervisory">[2]CAD!#REF!</definedName>
    <definedName name="em_b_range" localSheetId="0">'[3]Equipment &amp; Maintenance'!$B$4:$B$226</definedName>
    <definedName name="em_b_range">#REF!</definedName>
    <definedName name="em_b_score" localSheetId="0">'[3]Equipment &amp; Maintenance'!#REF!</definedName>
    <definedName name="em_b_score" localSheetId="21">#REF!</definedName>
    <definedName name="em_b_score">#REF!</definedName>
    <definedName name="EMS" localSheetId="21">#REF!</definedName>
    <definedName name="EMS">#REF!</definedName>
    <definedName name="ems_b_range" localSheetId="0">'[3]EMS RMS'!$B$4:$B$204</definedName>
    <definedName name="ems_b_range">#REF!</definedName>
    <definedName name="ems_b_score" localSheetId="0">'[3]EMS RMS'!#REF!</definedName>
    <definedName name="ems_b_score" localSheetId="21">#REF!</definedName>
    <definedName name="ems_b_score">#REF!</definedName>
    <definedName name="Existing" localSheetId="1">'[1]Support Data'!$A$44:$A$46</definedName>
    <definedName name="Existing">'Support Data'!$A$55:$A$57</definedName>
    <definedName name="Field_Reporting" localSheetId="21">#REF!</definedName>
    <definedName name="Field_Reporting">#REF!</definedName>
    <definedName name="frms_b_range" localSheetId="0">'[3]F RMS'!$B$11:$B$51</definedName>
    <definedName name="frms_b_range">#REF!</definedName>
    <definedName name="frms_b_score" localSheetId="0">'[3]F RMS'!#REF!</definedName>
    <definedName name="frms_b_score" localSheetId="21">#REF!</definedName>
    <definedName name="frms_b_score">#REF!</definedName>
    <definedName name="frms_g_range" localSheetId="0">'[3]F RMS'!$B$334:$B$355</definedName>
    <definedName name="frms_g_range">#REF!</definedName>
    <definedName name="frms_g_score" localSheetId="0">'[3]F RMS'!#REF!</definedName>
    <definedName name="frms_g_score" localSheetId="21">#REF!</definedName>
    <definedName name="frms_g_score">#REF!</definedName>
    <definedName name="frms_mli_range" localSheetId="0">'[3]F RMS'!$B$100:$B$269</definedName>
    <definedName name="frms_mli_range">#REF!</definedName>
    <definedName name="frms_mli_score" localSheetId="0">'[3]F RMS'!#REF!</definedName>
    <definedName name="frms_mli_score" localSheetId="21">#REF!</definedName>
    <definedName name="frms_mli_score">#REF!</definedName>
    <definedName name="frms_mni_range" localSheetId="0">'[3]F RMS'!$B$53:$B$98</definedName>
    <definedName name="frms_mni_range">#REF!</definedName>
    <definedName name="frms_mni_score" localSheetId="0">'[3]F RMS'!#REF!</definedName>
    <definedName name="frms_mni_score" localSheetId="21">#REF!</definedName>
    <definedName name="frms_mni_score">#REF!</definedName>
    <definedName name="frms_mvi_range" localSheetId="0">'[3]F RMS'!$B$271:$B$286</definedName>
    <definedName name="frms_mvi_range">#REF!</definedName>
    <definedName name="frms_mvi_score" localSheetId="0">'[3]F RMS'!#REF!</definedName>
    <definedName name="frms_mvi_score" localSheetId="21">#REF!</definedName>
    <definedName name="frms_mvi_score">#REF!</definedName>
    <definedName name="frms_rpt_range" localSheetId="0">'[3]F RMS'!$B$288:$B$332</definedName>
    <definedName name="frms_rpt_range">#REF!</definedName>
    <definedName name="frms_rpt_score" localSheetId="0">'[3]F RMS'!#REF!</definedName>
    <definedName name="frms_rpt_score" localSheetId="21">#REF!</definedName>
    <definedName name="frms_rpt_score">#REF!</definedName>
    <definedName name="frms_sec_range" localSheetId="0">'[3]F RMS'!$B$3:$B$4</definedName>
    <definedName name="frms_sec_range">#REF!</definedName>
    <definedName name="frms_sec_score" localSheetId="0">'[3]F RMS'!#REF!</definedName>
    <definedName name="frms_sec_score" localSheetId="21">#REF!</definedName>
    <definedName name="frms_sec_score">#REF!</definedName>
    <definedName name="gis_b_range" localSheetId="0">[3]GIS!$B$6:$B$29</definedName>
    <definedName name="gis_b_score" localSheetId="0">[3]GIS!#REF!</definedName>
    <definedName name="gis_b_score" localSheetId="21">#REF!</definedName>
    <definedName name="gis_b_score">[4]GIS!#REF!</definedName>
    <definedName name="gis_or_range" localSheetId="0">[3]GIS!$B$31:$B$92</definedName>
    <definedName name="gis_or_score" localSheetId="0">[3]GIS!#REF!</definedName>
    <definedName name="gis_or_score" localSheetId="21">#REF!</definedName>
    <definedName name="gis_or_score">[4]GIS!#REF!</definedName>
    <definedName name="gis_rpt_range" localSheetId="0">[3]GIS!$B$94:$B$96</definedName>
    <definedName name="gis_rpt_score" localSheetId="0">[3]GIS!#REF!</definedName>
    <definedName name="gis_rpt_score" localSheetId="21">#REF!</definedName>
    <definedName name="gis_rpt_score">[4]GIS!#REF!</definedName>
    <definedName name="gis_sec_range" localSheetId="0">[3]GIS!$B$4</definedName>
    <definedName name="gis_sec_score" localSheetId="0">[3]GIS!#REF!</definedName>
    <definedName name="gis_sec_score" localSheetId="21">#REF!</definedName>
    <definedName name="gis_sec_score">[4]GIS!#REF!</definedName>
    <definedName name="hydrants_b_range" localSheetId="0">[3]Hydrants!$B$3:$B$94</definedName>
    <definedName name="hydrants_b_range">#REF!</definedName>
    <definedName name="hydrants_b_score" localSheetId="0">[3]Hydrants!#REF!</definedName>
    <definedName name="hydrants_b_score" localSheetId="21">#REF!</definedName>
    <definedName name="hydrants_b_score">#REF!</definedName>
    <definedName name="ID_Range_Field_Reporting" localSheetId="21">#REF!</definedName>
    <definedName name="ID_Range_Field_Reporting">#REF!</definedName>
    <definedName name="ID_Range_System_configuration">[2]CAD!$C$3:$C$13</definedName>
    <definedName name="inspections_b_range" localSheetId="0">[3]Inspections!$B$3:$B$153</definedName>
    <definedName name="inspections_b_range">#REF!</definedName>
    <definedName name="inspections_b_score" localSheetId="0">[3]Inspections!#REF!</definedName>
    <definedName name="inspections_b_score" localSheetId="21">#REF!</definedName>
    <definedName name="inspections_b_score">#REF!</definedName>
    <definedName name="interfaces_or_range" localSheetId="10">'EMS Billing Interface'!$B$4:$B$6</definedName>
    <definedName name="interfaces_or_range" localSheetId="0">[3]Interfaces!$B$34:$B$259</definedName>
    <definedName name="interfaces_or_range" localSheetId="21">'General Interface'!#REF!</definedName>
    <definedName name="interfaces_or_range">#REF!</definedName>
    <definedName name="interfaces_or_score">#REF!</definedName>
    <definedName name="interfaces_sc_range" localSheetId="0">[3]Interfaces!$B$3:$B$29</definedName>
    <definedName name="interfaces_sc_range">#REF!</definedName>
    <definedName name="interfaces_sc_score" localSheetId="0">[3]Interfaces!#REF!</definedName>
    <definedName name="interfaces_sc_score" localSheetId="21">'General Interface'!#REF!</definedName>
    <definedName name="interfaces_sc_score">#REF!</definedName>
    <definedName name="investigations_b_range" localSheetId="0">[3]Investigations!$B$3:$B$72</definedName>
    <definedName name="investigations_b_range">#REF!</definedName>
    <definedName name="investigations_b_score" localSheetId="0">[3]Investigations!#REF!</definedName>
    <definedName name="investigations_b_score" localSheetId="21">#REF!</definedName>
    <definedName name="investigations_b_score">#REF!</definedName>
    <definedName name="mdd_avl_range" localSheetId="0">'[3]MDD-Field Rpting-AVL'!$B$247:$B$271</definedName>
    <definedName name="mdd_avl_range">#REF!</definedName>
    <definedName name="mdd_avl_score" localSheetId="0">'[3]MDD-Field Rpting-AVL'!#REF!</definedName>
    <definedName name="mdd_avl_score" localSheetId="21">#REF!</definedName>
    <definedName name="mdd_avl_score">#REF!</definedName>
    <definedName name="mdd_b_range" localSheetId="0">'[3]MDD-Field Rpting-AVL'!$B$18:$B$114</definedName>
    <definedName name="mdd_b_range" localSheetId="21">'RMS Interface'!#REF!</definedName>
    <definedName name="mdd_b_range">#REF!</definedName>
    <definedName name="mdd_b_score" localSheetId="0">'[3]MDD-Field Rpting-AVL'!#REF!</definedName>
    <definedName name="mdd_b_score" localSheetId="21">#REF!</definedName>
    <definedName name="mdd_b_score">#REF!</definedName>
    <definedName name="mdd_dm_range" localSheetId="0">'[3]MDD-Field Rpting-AVL'!$B$214:$B$245</definedName>
    <definedName name="mdd_dm_range">#REF!</definedName>
    <definedName name="mdd_dm_score" localSheetId="0">'[3]MDD-Field Rpting-AVL'!#REF!</definedName>
    <definedName name="mdd_dm_score" localSheetId="21">#REF!</definedName>
    <definedName name="mdd_dm_score">#REF!</definedName>
    <definedName name="mdd_fld_range" localSheetId="0">'[3]MDD-Field Rpting-AVL'!$B$273:$B$310</definedName>
    <definedName name="mdd_fld_range">#REF!</definedName>
    <definedName name="mdd_fld_score" localSheetId="0">'[3]MDD-Field Rpting-AVL'!#REF!</definedName>
    <definedName name="mdd_fld_score" localSheetId="21">#REF!</definedName>
    <definedName name="mdd_fld_score">#REF!</definedName>
    <definedName name="mdd_g_range" localSheetId="0">'[3]MDD-Field Rpting-AVL'!$B$165:$B$210</definedName>
    <definedName name="mdd_g_range">#REF!</definedName>
    <definedName name="mdd_g_score" localSheetId="0">'[3]MDD-Field Rpting-AVL'!#REF!</definedName>
    <definedName name="mdd_g_score" localSheetId="21">#REF!</definedName>
    <definedName name="mdd_g_score">#REF!</definedName>
    <definedName name="mdd_mob_range" localSheetId="0">'[3]MDD-Field Rpting-AVL'!$B$116:$B$125</definedName>
    <definedName name="mdd_mob_range" localSheetId="21">'RMS Interface'!#REF!</definedName>
    <definedName name="mdd_mob_range">#REF!</definedName>
    <definedName name="mdd_mob_score" localSheetId="0">'[3]MDD-Field Rpting-AVL'!#REF!</definedName>
    <definedName name="mdd_mob_score" localSheetId="21">#REF!</definedName>
    <definedName name="mdd_mob_score">#REF!</definedName>
    <definedName name="mdd_or_range" localSheetId="0">'[3]MDD-Field Rpting-AVL'!$B$127:$B$162</definedName>
    <definedName name="mdd_or_range" localSheetId="21">'RMS Interface'!#REF!</definedName>
    <definedName name="mdd_or_range">#REF!</definedName>
    <definedName name="mdd_or_score" localSheetId="0">'[3]MDD-Field Rpting-AVL'!#REF!</definedName>
    <definedName name="mdd_or_score" localSheetId="21">#REF!</definedName>
    <definedName name="mdd_or_score">#REF!</definedName>
    <definedName name="mdd_sc_range" localSheetId="0">'[3]MDD-Field Rpting-AVL'!$B$3:$B$5</definedName>
    <definedName name="mdd_sc_range">#REF!</definedName>
    <definedName name="mdd_sc_score" localSheetId="0">'[3]MDD-Field Rpting-AVL'!#REF!</definedName>
    <definedName name="mdd_sc_score" localSheetId="21">#REF!</definedName>
    <definedName name="mdd_sc_score">#REF!</definedName>
    <definedName name="mdd_sec_range" localSheetId="0">'[3]MDD-Field Rpting-AVL'!$B$7:$B$15</definedName>
    <definedName name="mdd_sec_range" localSheetId="21">'RMS Interface'!$B$5:$B$52</definedName>
    <definedName name="mdd_sec_range">#REF!</definedName>
    <definedName name="mdd_sec_score" localSheetId="0">'[3]MDD-Field Rpting-AVL'!#REF!</definedName>
    <definedName name="mdd_sec_score" localSheetId="21">#REF!</definedName>
    <definedName name="mdd_sec_score">#REF!</definedName>
    <definedName name="nfirs_b_range" localSheetId="0">[3]NFIRS!$B$4:$B$73</definedName>
    <definedName name="nfirs_b_range">#REF!</definedName>
    <definedName name="nfirs_b_score" localSheetId="0">[3]NFIRS!#REF!</definedName>
    <definedName name="nfirs_b_score" localSheetId="21">#REF!</definedName>
    <definedName name="nfirs_b_score">#REF!</definedName>
    <definedName name="permits_b_range" localSheetId="0">[3]Permits!$B$3:$B$26</definedName>
    <definedName name="permits_b_range">#REF!</definedName>
    <definedName name="permits_b_score" localSheetId="0">[3]Permits!#REF!</definedName>
    <definedName name="permits_b_score" localSheetId="21">#REF!</definedName>
    <definedName name="permits_b_score">#REF!</definedName>
    <definedName name="_xlnm.Print_Area" localSheetId="12">'External DB Interface'!$A$1:$G$92</definedName>
    <definedName name="_xlnm.Print_Area" localSheetId="15">'HazMat Interface'!$A$1:$G$39</definedName>
    <definedName name="_xlnm.Print_Area" localSheetId="16">'Logging Recorder Interface'!$A$1:$J$18</definedName>
    <definedName name="_xlnm.Print_Area" localSheetId="18">NextGen!$A$1:$G$96</definedName>
    <definedName name="_xlnm.Print_Area" localSheetId="19">'Pictometry Interface'!$A$1:$G$22</definedName>
    <definedName name="_xlnm.Print_Area" localSheetId="17">'PSAP Master Clock'!$A$1:$H$15</definedName>
    <definedName name="_xlnm.Print_Area" localSheetId="20">'Radio System Interface'!$A$1:$G$22</definedName>
    <definedName name="_xlnm.Print_Area" localSheetId="22">'Rip and Run Interfaces'!$A$1:$G$32</definedName>
    <definedName name="_xlnm.Print_Area" localSheetId="21">'RMS Interface'!$A$1:$G$117</definedName>
    <definedName name="_xlnm.Print_Area" localSheetId="23">'Staffing Interface'!$A$1:$G$23</definedName>
    <definedName name="_xlnm.Print_Area" localSheetId="24">'State NCIC Interface'!$A$1:$G$51</definedName>
    <definedName name="_xlnm.Print_Area" localSheetId="25">'TDD-TTY Interface'!$A$1:$K$14</definedName>
    <definedName name="_xlnm.Print_Titles" localSheetId="3">'Alarm Receiver Interface'!$4:$4</definedName>
    <definedName name="_xlnm.Print_Titles" localSheetId="4">'AVL Interface'!$3:$3</definedName>
    <definedName name="_xlnm.Print_Titles" localSheetId="7">CAD2CAD!$3:$3</definedName>
    <definedName name="_xlnm.Print_Titles" localSheetId="8">'Call Interrogator Interface'!$3:$3</definedName>
    <definedName name="_xlnm.Print_Titles" localSheetId="9">'Camera Interface'!$3:$3</definedName>
    <definedName name="_xlnm.Print_Titles" localSheetId="5">'E9-1-1 Interface'!$3:$3</definedName>
    <definedName name="_xlnm.Print_Titles" localSheetId="6">'E9-1-1 Interface-AIR'!$3:$3</definedName>
    <definedName name="_xlnm.Print_Titles" localSheetId="10">'EMS Billing Interface'!$3:$3</definedName>
    <definedName name="_xlnm.Print_Titles" localSheetId="11">'ePCR Interface'!$3:$3</definedName>
    <definedName name="_xlnm.Print_Titles" localSheetId="12">'External DB Interface'!$3:$3</definedName>
    <definedName name="_xlnm.Print_Titles" localSheetId="14">'Fire Alarm Terminal'!$3:$3</definedName>
    <definedName name="_xlnm.Print_Titles" localSheetId="13">'Fire Station Alerting'!$3:$3</definedName>
    <definedName name="_xlnm.Print_Titles" localSheetId="2">'General Interface'!$3:$3</definedName>
    <definedName name="_xlnm.Print_Titles" localSheetId="15">'HazMat Interface'!$3:$3</definedName>
    <definedName name="_xlnm.Print_Titles" localSheetId="16">'Logging Recorder Interface'!$3:$3</definedName>
    <definedName name="_xlnm.Print_Titles" localSheetId="18">NextGen!$3:$3</definedName>
    <definedName name="_xlnm.Print_Titles" localSheetId="19">'Pictometry Interface'!$3:$3</definedName>
    <definedName name="_xlnm.Print_Titles" localSheetId="17">'PSAP Master Clock'!$3:$3</definedName>
    <definedName name="_xlnm.Print_Titles" localSheetId="20">'Radio System Interface'!$3:$3</definedName>
    <definedName name="_xlnm.Print_Titles" localSheetId="22">'Rip and Run Interfaces'!$4:$4</definedName>
    <definedName name="_xlnm.Print_Titles" localSheetId="21">'RMS Interface'!$3:$3</definedName>
    <definedName name="_xlnm.Print_Titles" localSheetId="23">'Staffing Interface'!$3:$3</definedName>
    <definedName name="_xlnm.Print_Titles" localSheetId="24">'State NCIC Interface'!$3:$3</definedName>
    <definedName name="_xlnm.Print_Titles" localSheetId="25">'TDD-TTY Interface'!$3:$3</definedName>
    <definedName name="_xlnm.Print_Titles" localSheetId="26">'Web CAD Interface'!$3:$3</definedName>
    <definedName name="Range_Basic_capabilities">'[5]System specifications'!$C$184:$C$274</definedName>
    <definedName name="Range_CAD_LastCell">[2]CAD!$D$458</definedName>
    <definedName name="Range_Call_handling">'[5]System specifications'!$C$578:$C$632</definedName>
    <definedName name="Range_Data_maintenance">'[5]System specifications'!$C$66:$C$152</definedName>
    <definedName name="Range_Dispatch">'[5]System specifications'!$C$634:$C$742</definedName>
    <definedName name="Range_EMS" localSheetId="21">#REF!</definedName>
    <definedName name="Range_EMS">#REF!</definedName>
    <definedName name="Range_Field_Reporting" localSheetId="21">#REF!</definedName>
    <definedName name="Range_Field_Reporting">#REF!</definedName>
    <definedName name="Range_FRMS_LastCell" localSheetId="21">#REF!</definedName>
    <definedName name="Range_FRMS_LastCell">#REF!</definedName>
    <definedName name="Range_Geo_related">'[5]System specifications'!$C$456:$C$532</definedName>
    <definedName name="Range_Interfaces">'[5]System specifications'!$D$534:$D$576</definedName>
    <definedName name="Range_MDC_LastCell" localSheetId="21">#REF!</definedName>
    <definedName name="Range_MDC_LastCell">#REF!</definedName>
    <definedName name="Range_MVI" localSheetId="21">#REF!</definedName>
    <definedName name="Range_MVI">#REF!</definedName>
    <definedName name="Range_Operational_requirements">'[5]System specifications'!$C$276:$C$317</definedName>
    <definedName name="Range_Other_Modules" localSheetId="21">#REF!</definedName>
    <definedName name="Range_Other_Modules">#REF!</definedName>
    <definedName name="Range_Queries" localSheetId="21">#REF!</definedName>
    <definedName name="Range_Queries">#REF!</definedName>
    <definedName name="Range_Reporting">'[5]System specifications'!$C$319:$C$454</definedName>
    <definedName name="Range_Security">'[5]System specifications'!$C$154:$C$182</definedName>
    <definedName name="Range_Supervisory" localSheetId="21">'[5]System specifications'!#REF!</definedName>
    <definedName name="Range_Supervisory">'[5]System specifications'!#REF!</definedName>
    <definedName name="Range_System_configuration">'[5]System specifications'!$C$3:$C$64</definedName>
    <definedName name="Responses">[6]Responses!$A$1:$A$4</definedName>
    <definedName name="Results" localSheetId="1">'[7]Support Data'!$A$4:$B$7</definedName>
    <definedName name="Results">'Support Data'!$A$4:$B$7</definedName>
    <definedName name="Score_Basic_capabilities">[2]CAD!$K$67</definedName>
    <definedName name="Score_CAD" localSheetId="21">#REF!</definedName>
    <definedName name="Score_CAD">#REF!</definedName>
    <definedName name="Score_Call_handling">[2]CAD!$K$274</definedName>
    <definedName name="Score_Common" localSheetId="21">#REF!</definedName>
    <definedName name="Score_Common">#REF!</definedName>
    <definedName name="Score_CPE" localSheetId="21">#REF!</definedName>
    <definedName name="Score_CPE">#REF!</definedName>
    <definedName name="Score_Data_maintenance">[2]CAD!$K$14</definedName>
    <definedName name="Score_Dispatch">[2]CAD!$K$328</definedName>
    <definedName name="Score_EMS" localSheetId="21">#REF!</definedName>
    <definedName name="Score_EMS">#REF!</definedName>
    <definedName name="Score_Field_Reporting" localSheetId="21">#REF!</definedName>
    <definedName name="Score_Field_Reporting">#REF!</definedName>
    <definedName name="Score_FRMS" localSheetId="21">#REF!</definedName>
    <definedName name="Score_FRMS">#REF!</definedName>
    <definedName name="Score_Geo_related">[2]CAD!$K$186</definedName>
    <definedName name="Score_GIS" localSheetId="21">#REF!</definedName>
    <definedName name="Score_GIS">#REF!</definedName>
    <definedName name="Score_Interface" localSheetId="21">#REF!</definedName>
    <definedName name="Score_Interface">#REF!</definedName>
    <definedName name="Score_Interfaces">[2]CAD!$K$244</definedName>
    <definedName name="Score_LRMS" localSheetId="21">#REF!</definedName>
    <definedName name="Score_LRMS">#REF!</definedName>
    <definedName name="Score_MDC" localSheetId="21">#REF!</definedName>
    <definedName name="Score_MDC">#REF!</definedName>
    <definedName name="Score_Operational_requirements">[2]CAD!$K$77</definedName>
    <definedName name="Score_Other_Modules" localSheetId="21">#REF!</definedName>
    <definedName name="Score_Other_Modules">#REF!</definedName>
    <definedName name="Score_Queries" localSheetId="21">#REF!</definedName>
    <definedName name="Score_Queries">#REF!</definedName>
    <definedName name="Score_Reporting">[2]CAD!$K$96</definedName>
    <definedName name="Score_RMS" localSheetId="21">#REF!</definedName>
    <definedName name="Score_RMS">#REF!</definedName>
    <definedName name="Score_Security">[2]CAD!$K$62</definedName>
    <definedName name="Score_Supervisory" localSheetId="21">[2]CAD!#REF!</definedName>
    <definedName name="Score_Supervisory">[2]CAD!#REF!</definedName>
    <definedName name="Score_System_configuration">[2]CAD!$K$2</definedName>
    <definedName name="specdata" localSheetId="1">'[4]Support Data'!$A$5:$B$7</definedName>
    <definedName name="SpecData">'Support Data'!$A$10:$B$13</definedName>
    <definedName name="SpecType" localSheetId="0">'[3]Support Data'!$A$5:$A$7</definedName>
    <definedName name="SpecType" localSheetId="1">'[4]Support Data'!$A$5:$A$7</definedName>
    <definedName name="SpecType">'Support Data'!$A$10:$A$13</definedName>
    <definedName name="staff_b_range" localSheetId="0">'[3]Staffing '!$B$3:$B$126</definedName>
    <definedName name="staff_b_range">#REF!</definedName>
    <definedName name="staff_b_score" localSheetId="0">'[3]Staffing '!#REF!</definedName>
    <definedName name="staff_b_score" localSheetId="21">#REF!</definedName>
    <definedName name="staff_b_score">#REF!</definedName>
    <definedName name="Supervisory" localSheetId="21">[2]CAD!#REF!</definedName>
    <definedName name="Supervisory">[2]CAD!#REF!</definedName>
    <definedName name="Terms" localSheetId="21">#REF!</definedName>
    <definedName name="Terms">#REF!</definedName>
    <definedName name="train_b_range" localSheetId="0">'[3]Personnel &amp; Training'!$B$4:$B$349</definedName>
    <definedName name="train_b_range">#REF!</definedName>
    <definedName name="train_b_score" localSheetId="0">'[3]Personnel &amp; Training'!#REF!</definedName>
    <definedName name="train_b_score" localSheetId="21">#REF!</definedName>
    <definedName name="train_b_score">#REF!</definedName>
    <definedName name="Yes_No">'Support Data'!$G$11:$G$15</definedName>
    <definedName name="YesNo">'[8]Support data'!$F$2:$F$3</definedName>
    <definedName name="YorN">'Support Data'!$G$19:$G$22</definedName>
  </definedNames>
  <calcPr calcId="152511"/>
  <customWorkbookViews>
    <customWorkbookView name="SWalker - Personal View" guid="{55700D8E-9848-458B-B9F1-77EAB58556E8}" mergeInterval="0" personalView="1" maximized="1" windowWidth="1020" windowHeight="602" activeSheetId="5"/>
  </customWorkbookViews>
</workbook>
</file>

<file path=xl/calcChain.xml><?xml version="1.0" encoding="utf-8"?>
<calcChain xmlns="http://schemas.openxmlformats.org/spreadsheetml/2006/main">
  <c r="D95" i="46" l="1"/>
  <c r="D94" i="46"/>
  <c r="D93" i="46"/>
  <c r="D92" i="46"/>
  <c r="D91" i="46"/>
  <c r="D90" i="46"/>
  <c r="D89" i="46"/>
  <c r="D88" i="46"/>
  <c r="D87" i="46"/>
  <c r="D86" i="46"/>
  <c r="D85" i="46"/>
  <c r="D84" i="46"/>
  <c r="D83" i="46"/>
  <c r="D82" i="46"/>
  <c r="D81" i="46"/>
  <c r="D80" i="46"/>
  <c r="D79" i="46"/>
  <c r="D78" i="46"/>
  <c r="D77" i="46"/>
  <c r="D76" i="46"/>
  <c r="D75" i="46"/>
  <c r="D74" i="46"/>
  <c r="D73" i="46"/>
  <c r="D72" i="46"/>
  <c r="D71" i="46"/>
  <c r="F38" i="46"/>
  <c r="F37" i="46"/>
  <c r="F36" i="46"/>
  <c r="F35" i="46"/>
  <c r="F34" i="46"/>
  <c r="F33" i="46"/>
  <c r="F32" i="46"/>
  <c r="F31" i="46"/>
  <c r="F30" i="46"/>
  <c r="F29" i="46"/>
  <c r="F28" i="46"/>
  <c r="F27" i="46"/>
  <c r="F26" i="46"/>
  <c r="F25" i="46"/>
  <c r="F24" i="46"/>
  <c r="F23" i="46"/>
  <c r="F22" i="46"/>
  <c r="F21" i="46"/>
  <c r="F20" i="46"/>
  <c r="F19" i="46"/>
  <c r="F18" i="46"/>
  <c r="F17" i="46"/>
  <c r="F16" i="46"/>
  <c r="F15" i="46"/>
  <c r="F14" i="46"/>
  <c r="H12" i="52"/>
  <c r="H11" i="52"/>
  <c r="H10" i="52"/>
  <c r="H12" i="12"/>
  <c r="H11" i="12"/>
  <c r="H10" i="12"/>
  <c r="H9" i="12"/>
  <c r="H12" i="15"/>
  <c r="H11" i="15"/>
  <c r="H10" i="15"/>
  <c r="H9" i="15"/>
  <c r="H12" i="53"/>
  <c r="H11" i="53"/>
  <c r="H10" i="53"/>
  <c r="H9" i="53"/>
  <c r="H12" i="16"/>
  <c r="H11" i="16"/>
  <c r="H10" i="16"/>
  <c r="H9" i="16"/>
  <c r="H12" i="50"/>
  <c r="H11" i="50"/>
  <c r="H10" i="50"/>
  <c r="H9" i="50"/>
  <c r="H12" i="17"/>
  <c r="H11" i="17"/>
  <c r="H10" i="17"/>
  <c r="H9" i="17"/>
  <c r="H12" i="34"/>
  <c r="H11" i="34"/>
  <c r="H10" i="34"/>
  <c r="H9" i="34"/>
  <c r="H12" i="19"/>
  <c r="H11" i="19"/>
  <c r="H10" i="19"/>
  <c r="H9" i="19"/>
  <c r="H12" i="49"/>
  <c r="H11" i="49"/>
  <c r="H10" i="49"/>
  <c r="H9" i="49"/>
  <c r="H12" i="51"/>
  <c r="H11" i="51"/>
  <c r="H10" i="51"/>
  <c r="H9" i="51"/>
  <c r="H12" i="21"/>
  <c r="H11" i="21"/>
  <c r="H10" i="21"/>
  <c r="H9" i="21"/>
  <c r="H12" i="22"/>
  <c r="H11" i="22"/>
  <c r="H10" i="22"/>
  <c r="H9" i="22"/>
  <c r="H12" i="29"/>
  <c r="H11" i="29"/>
  <c r="H10" i="29"/>
  <c r="H9" i="29"/>
  <c r="H12" i="47"/>
  <c r="H11" i="47"/>
  <c r="H10" i="47"/>
  <c r="H9" i="47"/>
  <c r="H12" i="23"/>
  <c r="H11" i="23"/>
  <c r="H10" i="23"/>
  <c r="H9" i="23"/>
  <c r="H12" i="44"/>
  <c r="H11" i="44"/>
  <c r="H10" i="44"/>
  <c r="H9" i="44"/>
  <c r="H12" i="43"/>
  <c r="H11" i="43"/>
  <c r="H10" i="43"/>
  <c r="H9" i="43"/>
  <c r="H12" i="25"/>
  <c r="H11" i="25"/>
  <c r="H10" i="25"/>
  <c r="H12" i="27"/>
  <c r="H11" i="27"/>
  <c r="H10" i="27"/>
  <c r="H9" i="27"/>
  <c r="H12" i="38"/>
  <c r="H11" i="38"/>
  <c r="H10" i="38"/>
  <c r="H9" i="38"/>
  <c r="H12" i="28"/>
  <c r="H11" i="28"/>
  <c r="H10" i="28"/>
  <c r="H9" i="28"/>
  <c r="H12" i="41"/>
  <c r="H11" i="41"/>
  <c r="H10" i="41"/>
  <c r="H9" i="41"/>
  <c r="H12" i="4"/>
  <c r="H11" i="4"/>
  <c r="H10" i="4"/>
  <c r="H9" i="4"/>
  <c r="H122" i="46" l="1"/>
  <c r="H107" i="46"/>
  <c r="G112" i="46"/>
  <c r="G107" i="46"/>
  <c r="F107" i="46"/>
  <c r="D123" i="46"/>
  <c r="D122" i="46"/>
  <c r="D121" i="46"/>
  <c r="D120" i="46"/>
  <c r="D119" i="46"/>
  <c r="D118" i="46"/>
  <c r="D117" i="46"/>
  <c r="D116" i="46"/>
  <c r="D115" i="46"/>
  <c r="D114" i="46"/>
  <c r="D113" i="46"/>
  <c r="D112" i="46"/>
  <c r="D111" i="46"/>
  <c r="D110" i="46"/>
  <c r="D109" i="46"/>
  <c r="D108" i="46"/>
  <c r="D107" i="46"/>
  <c r="D106" i="46"/>
  <c r="D105" i="46"/>
  <c r="D104" i="46"/>
  <c r="D103" i="46"/>
  <c r="D102" i="46"/>
  <c r="D101" i="46"/>
  <c r="D100" i="46"/>
  <c r="D99" i="46"/>
  <c r="H38" i="46"/>
  <c r="H37" i="46"/>
  <c r="H36" i="46"/>
  <c r="H35" i="46"/>
  <c r="H34" i="46"/>
  <c r="H33" i="46"/>
  <c r="H32" i="46"/>
  <c r="H31" i="46"/>
  <c r="H30" i="46"/>
  <c r="H29" i="46"/>
  <c r="H28" i="46"/>
  <c r="H27" i="46"/>
  <c r="H26" i="46"/>
  <c r="H25" i="46"/>
  <c r="H24" i="46"/>
  <c r="H23" i="46"/>
  <c r="H22" i="46"/>
  <c r="H21" i="46"/>
  <c r="H20" i="46"/>
  <c r="H19" i="46"/>
  <c r="H18" i="46"/>
  <c r="H17" i="46"/>
  <c r="H16" i="46"/>
  <c r="H15" i="46"/>
  <c r="H14" i="46"/>
  <c r="G38" i="46"/>
  <c r="G37" i="46"/>
  <c r="G36" i="46"/>
  <c r="G35" i="46"/>
  <c r="G34" i="46"/>
  <c r="G33" i="46"/>
  <c r="G32" i="46"/>
  <c r="G31" i="46"/>
  <c r="G30" i="46"/>
  <c r="G29" i="46"/>
  <c r="G28" i="46"/>
  <c r="G27" i="46"/>
  <c r="G26" i="46"/>
  <c r="G25" i="46"/>
  <c r="G24" i="46"/>
  <c r="G23" i="46"/>
  <c r="G22" i="46"/>
  <c r="G21" i="46"/>
  <c r="G20" i="46"/>
  <c r="G19" i="46"/>
  <c r="G18" i="46"/>
  <c r="G17" i="46"/>
  <c r="G16" i="46"/>
  <c r="G15" i="46"/>
  <c r="G14" i="46"/>
  <c r="C37" i="46"/>
  <c r="D63" i="46"/>
  <c r="D44" i="46"/>
  <c r="B123" i="46"/>
  <c r="B122" i="46"/>
  <c r="B121" i="46"/>
  <c r="B120" i="46"/>
  <c r="B119" i="46"/>
  <c r="B118" i="46"/>
  <c r="B117" i="46"/>
  <c r="B116" i="46"/>
  <c r="B115" i="46"/>
  <c r="B114" i="46"/>
  <c r="B113" i="46"/>
  <c r="B112" i="46"/>
  <c r="B111" i="46"/>
  <c r="B110" i="46"/>
  <c r="B109" i="46"/>
  <c r="B108" i="46"/>
  <c r="B107" i="46"/>
  <c r="B106" i="46"/>
  <c r="B105" i="46"/>
  <c r="B104" i="46"/>
  <c r="B103" i="46"/>
  <c r="B102" i="46"/>
  <c r="B101" i="46"/>
  <c r="B100" i="46"/>
  <c r="B99" i="46"/>
  <c r="B95" i="46"/>
  <c r="B94" i="46"/>
  <c r="B93" i="46"/>
  <c r="B92" i="46"/>
  <c r="B91" i="46"/>
  <c r="B90" i="46"/>
  <c r="B89" i="46"/>
  <c r="B88" i="46"/>
  <c r="B87" i="46"/>
  <c r="B86" i="46"/>
  <c r="B85" i="46"/>
  <c r="B84" i="46"/>
  <c r="B83" i="46"/>
  <c r="B82" i="46"/>
  <c r="B81" i="46"/>
  <c r="B80" i="46"/>
  <c r="B79" i="46"/>
  <c r="B78" i="46"/>
  <c r="B77" i="46"/>
  <c r="B76" i="46"/>
  <c r="B75" i="46"/>
  <c r="B74" i="46"/>
  <c r="B73" i="46"/>
  <c r="B72" i="46"/>
  <c r="B71" i="46"/>
  <c r="B67" i="46"/>
  <c r="B66" i="46"/>
  <c r="B65" i="46"/>
  <c r="B64" i="46"/>
  <c r="B63" i="46"/>
  <c r="B62" i="46"/>
  <c r="B61" i="46"/>
  <c r="B60" i="46"/>
  <c r="B59" i="46"/>
  <c r="B58" i="46"/>
  <c r="B57" i="46"/>
  <c r="B56" i="46"/>
  <c r="B55" i="46"/>
  <c r="B54" i="46"/>
  <c r="B53" i="46"/>
  <c r="B52" i="46"/>
  <c r="B51" i="46"/>
  <c r="B50" i="46"/>
  <c r="B49" i="46"/>
  <c r="B48" i="46"/>
  <c r="B47" i="46"/>
  <c r="B46" i="46"/>
  <c r="B45" i="46"/>
  <c r="B44" i="46"/>
  <c r="B43" i="46"/>
  <c r="B38" i="46"/>
  <c r="B37" i="46"/>
  <c r="B36" i="46"/>
  <c r="B34" i="46"/>
  <c r="B30" i="46"/>
  <c r="B20" i="46"/>
  <c r="B17" i="46"/>
  <c r="B16" i="46"/>
  <c r="D15" i="46"/>
  <c r="B35" i="46"/>
  <c r="B33" i="46"/>
  <c r="B32" i="46"/>
  <c r="B31" i="46"/>
  <c r="J29" i="10"/>
  <c r="D29" i="10"/>
  <c r="B28" i="46"/>
  <c r="B29" i="46"/>
  <c r="B26" i="46"/>
  <c r="B25" i="46"/>
  <c r="B24" i="46"/>
  <c r="B23" i="46"/>
  <c r="B22" i="46"/>
  <c r="B21" i="46"/>
  <c r="B19" i="46"/>
  <c r="B18" i="46"/>
  <c r="B15" i="46"/>
  <c r="B14" i="46"/>
  <c r="I9" i="10"/>
  <c r="H9" i="10"/>
  <c r="G9" i="10"/>
  <c r="H11" i="10"/>
  <c r="G35" i="10"/>
  <c r="J35" i="10"/>
  <c r="I35" i="10"/>
  <c r="H33" i="10"/>
  <c r="J27" i="10"/>
  <c r="I27" i="10"/>
  <c r="G22" i="10"/>
  <c r="H21" i="10"/>
  <c r="G21" i="10"/>
  <c r="J21" i="10"/>
  <c r="I21" i="10"/>
  <c r="F20" i="10"/>
  <c r="J20" i="10"/>
  <c r="J9" i="10"/>
  <c r="F6" i="10"/>
  <c r="H6" i="10"/>
  <c r="J6" i="10"/>
  <c r="F5" i="10"/>
  <c r="G5" i="10"/>
  <c r="H4" i="4"/>
  <c r="D14" i="46" s="1"/>
  <c r="D33" i="10"/>
  <c r="D24" i="10"/>
  <c r="D23" i="10"/>
  <c r="D16" i="10"/>
  <c r="D14" i="10"/>
  <c r="D13" i="10"/>
  <c r="D9" i="10"/>
  <c r="D5" i="10"/>
  <c r="C17" i="46" l="1"/>
  <c r="D43" i="46"/>
  <c r="I26" i="46"/>
  <c r="C38" i="46"/>
  <c r="I38" i="46"/>
  <c r="I37" i="46"/>
  <c r="I36" i="46"/>
  <c r="I35" i="46"/>
  <c r="C34" i="46"/>
  <c r="I34" i="46"/>
  <c r="I33" i="46"/>
  <c r="C33" i="46"/>
  <c r="I32" i="46"/>
  <c r="C32" i="46"/>
  <c r="I31" i="46"/>
  <c r="I29" i="46"/>
  <c r="I30" i="46"/>
  <c r="C30" i="46"/>
  <c r="I28" i="46"/>
  <c r="I27" i="46"/>
  <c r="C27" i="46"/>
  <c r="C25" i="46"/>
  <c r="I25" i="46"/>
  <c r="I24" i="46"/>
  <c r="I23" i="46"/>
  <c r="C22" i="46"/>
  <c r="I22" i="46"/>
  <c r="I21" i="46"/>
  <c r="I19" i="46"/>
  <c r="I18" i="46"/>
  <c r="C18" i="46"/>
  <c r="I17" i="46"/>
  <c r="I16" i="46"/>
  <c r="I15" i="46"/>
  <c r="F13" i="46"/>
  <c r="D98" i="46"/>
  <c r="C26" i="46"/>
  <c r="G13" i="46"/>
  <c r="C29" i="46"/>
  <c r="D70" i="46"/>
  <c r="I20" i="46"/>
  <c r="C21" i="46"/>
  <c r="C19" i="46"/>
  <c r="C15" i="46"/>
  <c r="C23" i="46"/>
  <c r="C31" i="46"/>
  <c r="C35" i="46"/>
  <c r="C16" i="46"/>
  <c r="C24" i="46"/>
  <c r="C20" i="46"/>
  <c r="C28" i="46"/>
  <c r="C36" i="46"/>
  <c r="G20" i="10"/>
  <c r="G6" i="10"/>
  <c r="H20" i="10"/>
  <c r="H35" i="10"/>
  <c r="G11" i="10"/>
  <c r="I33" i="10"/>
  <c r="I20" i="10"/>
  <c r="G27" i="10"/>
  <c r="J33" i="10"/>
  <c r="I11" i="10"/>
  <c r="H5" i="10"/>
  <c r="H27" i="10"/>
  <c r="I22" i="10"/>
  <c r="J5" i="10"/>
  <c r="D31" i="10"/>
  <c r="F4" i="10"/>
  <c r="D39" i="10"/>
  <c r="D38" i="10"/>
  <c r="D37" i="10"/>
  <c r="D36" i="10"/>
  <c r="F35" i="10"/>
  <c r="D35" i="10"/>
  <c r="F34" i="10"/>
  <c r="D34" i="10"/>
  <c r="D32" i="10"/>
  <c r="D30" i="10"/>
  <c r="D28" i="10"/>
  <c r="D27" i="10"/>
  <c r="D26" i="10"/>
  <c r="D25" i="10"/>
  <c r="D22" i="10"/>
  <c r="D21" i="10"/>
  <c r="D20" i="10"/>
  <c r="D19" i="10"/>
  <c r="D18" i="10"/>
  <c r="D17" i="10"/>
  <c r="D15" i="10"/>
  <c r="D12" i="10"/>
  <c r="F11" i="10"/>
  <c r="D11" i="10"/>
  <c r="D10" i="10"/>
  <c r="F8" i="10"/>
  <c r="D8" i="10"/>
  <c r="I6" i="10"/>
  <c r="D6" i="10"/>
  <c r="D7" i="10"/>
  <c r="D4" i="10"/>
  <c r="J1" i="10"/>
  <c r="I1" i="10"/>
  <c r="H1" i="10"/>
  <c r="G1" i="10"/>
  <c r="E1" i="10"/>
  <c r="J37" i="41"/>
  <c r="I37" i="41"/>
  <c r="J36" i="41"/>
  <c r="I36" i="41"/>
  <c r="J35" i="41"/>
  <c r="I35" i="41"/>
  <c r="J34" i="41"/>
  <c r="I34" i="41"/>
  <c r="J33" i="41"/>
  <c r="I33" i="41"/>
  <c r="J32" i="41"/>
  <c r="I32" i="41"/>
  <c r="J31" i="41"/>
  <c r="I31" i="41"/>
  <c r="J30" i="41"/>
  <c r="I30" i="41"/>
  <c r="J29" i="41"/>
  <c r="I29" i="41"/>
  <c r="J28" i="41"/>
  <c r="I28" i="41"/>
  <c r="J27" i="41"/>
  <c r="I27" i="41"/>
  <c r="J26" i="41"/>
  <c r="I26" i="41"/>
  <c r="J25" i="41"/>
  <c r="I25" i="41"/>
  <c r="J24" i="41"/>
  <c r="I24" i="41"/>
  <c r="J23" i="41"/>
  <c r="I23" i="41"/>
  <c r="J22" i="41"/>
  <c r="I22" i="41"/>
  <c r="J21" i="41"/>
  <c r="I21" i="41"/>
  <c r="J20" i="41"/>
  <c r="I20" i="41"/>
  <c r="J19" i="41"/>
  <c r="I19" i="41"/>
  <c r="J18" i="41"/>
  <c r="I18" i="41"/>
  <c r="J17" i="41"/>
  <c r="I17" i="41"/>
  <c r="H16" i="41"/>
  <c r="J15" i="41"/>
  <c r="I15" i="41"/>
  <c r="H15" i="41"/>
  <c r="J14" i="41"/>
  <c r="I14" i="41"/>
  <c r="H14" i="41"/>
  <c r="J13" i="41"/>
  <c r="I13" i="41"/>
  <c r="H13" i="41"/>
  <c r="E123" i="46" s="1"/>
  <c r="J12" i="41"/>
  <c r="I12" i="41"/>
  <c r="H95" i="46"/>
  <c r="J11" i="41"/>
  <c r="I11" i="41"/>
  <c r="G95" i="46"/>
  <c r="J10" i="41"/>
  <c r="I10" i="41"/>
  <c r="F95" i="46"/>
  <c r="J9" i="41"/>
  <c r="I9" i="41"/>
  <c r="E95" i="46"/>
  <c r="J8" i="41"/>
  <c r="I8" i="41"/>
  <c r="J7" i="41"/>
  <c r="I7" i="41"/>
  <c r="J6" i="41"/>
  <c r="I6" i="41"/>
  <c r="J5" i="41"/>
  <c r="I5" i="41"/>
  <c r="H4" i="41"/>
  <c r="D67" i="46" s="1"/>
  <c r="G3" i="41"/>
  <c r="E3" i="41"/>
  <c r="D3" i="41"/>
  <c r="H16" i="28"/>
  <c r="H15" i="28"/>
  <c r="J14" i="28"/>
  <c r="I14" i="28"/>
  <c r="H14" i="28"/>
  <c r="J13" i="28"/>
  <c r="I13" i="28"/>
  <c r="H13" i="28"/>
  <c r="E122" i="46" s="1"/>
  <c r="J12" i="28"/>
  <c r="I12" i="28"/>
  <c r="H94" i="46"/>
  <c r="J11" i="28"/>
  <c r="I11" i="28"/>
  <c r="G94" i="46"/>
  <c r="J10" i="28"/>
  <c r="I10" i="28"/>
  <c r="F94" i="46"/>
  <c r="J9" i="28"/>
  <c r="I9" i="28"/>
  <c r="E94" i="46"/>
  <c r="J8" i="28"/>
  <c r="I8" i="28"/>
  <c r="J7" i="28"/>
  <c r="I7" i="28"/>
  <c r="J6" i="28"/>
  <c r="I6" i="28"/>
  <c r="J5" i="28"/>
  <c r="I5" i="28"/>
  <c r="H4" i="28"/>
  <c r="D66" i="46" s="1"/>
  <c r="G3" i="28"/>
  <c r="H8" i="28" s="1"/>
  <c r="E3" i="28"/>
  <c r="D3" i="28"/>
  <c r="J51" i="38"/>
  <c r="I51" i="38"/>
  <c r="J50" i="38"/>
  <c r="I50" i="38"/>
  <c r="J49" i="38"/>
  <c r="I49" i="38"/>
  <c r="J48" i="38"/>
  <c r="I48" i="38"/>
  <c r="J47" i="38"/>
  <c r="I47" i="38"/>
  <c r="J46" i="38"/>
  <c r="I46" i="38"/>
  <c r="J45" i="38"/>
  <c r="I45" i="38"/>
  <c r="J44" i="38"/>
  <c r="I44" i="38"/>
  <c r="J43" i="38"/>
  <c r="I43" i="38"/>
  <c r="J42" i="38"/>
  <c r="I42" i="38"/>
  <c r="J41" i="38"/>
  <c r="I41" i="38"/>
  <c r="J40" i="38"/>
  <c r="I40" i="38"/>
  <c r="J39" i="38"/>
  <c r="I39" i="38"/>
  <c r="J38" i="38"/>
  <c r="I38" i="38"/>
  <c r="J37" i="38"/>
  <c r="I37" i="38"/>
  <c r="J36" i="38"/>
  <c r="I36" i="38"/>
  <c r="J35" i="38"/>
  <c r="I35" i="38"/>
  <c r="J34" i="38"/>
  <c r="I34" i="38"/>
  <c r="J33" i="38"/>
  <c r="I33" i="38"/>
  <c r="J32" i="38"/>
  <c r="I32" i="38"/>
  <c r="J31" i="38"/>
  <c r="I31" i="38"/>
  <c r="J30" i="38"/>
  <c r="I30" i="38"/>
  <c r="J29" i="38"/>
  <c r="I29" i="38"/>
  <c r="J28" i="38"/>
  <c r="I28" i="38"/>
  <c r="J27" i="38"/>
  <c r="I27" i="38"/>
  <c r="J26" i="38"/>
  <c r="I26" i="38"/>
  <c r="J25" i="38"/>
  <c r="I25" i="38"/>
  <c r="J24" i="38"/>
  <c r="I24" i="38"/>
  <c r="J23" i="38"/>
  <c r="I23" i="38"/>
  <c r="J22" i="38"/>
  <c r="I22" i="38"/>
  <c r="J21" i="38"/>
  <c r="I21" i="38"/>
  <c r="J20" i="38"/>
  <c r="I20" i="38"/>
  <c r="J19" i="38"/>
  <c r="I19" i="38"/>
  <c r="J18" i="38"/>
  <c r="I18" i="38"/>
  <c r="J17" i="38"/>
  <c r="I17" i="38"/>
  <c r="H16" i="38"/>
  <c r="J15" i="38"/>
  <c r="I15" i="38"/>
  <c r="H15" i="38"/>
  <c r="J14" i="38"/>
  <c r="I14" i="38"/>
  <c r="H14" i="38"/>
  <c r="J13" i="38"/>
  <c r="I13" i="38"/>
  <c r="H13" i="38"/>
  <c r="E121" i="46" s="1"/>
  <c r="J12" i="38"/>
  <c r="I12" i="38"/>
  <c r="H93" i="46"/>
  <c r="J11" i="38"/>
  <c r="I11" i="38"/>
  <c r="G93" i="46"/>
  <c r="J10" i="38"/>
  <c r="I10" i="38"/>
  <c r="F93" i="46"/>
  <c r="J9" i="38"/>
  <c r="I9" i="38"/>
  <c r="E93" i="46"/>
  <c r="J8" i="38"/>
  <c r="I8" i="38"/>
  <c r="J7" i="38"/>
  <c r="I7" i="38"/>
  <c r="J6" i="38"/>
  <c r="I6" i="38"/>
  <c r="J5" i="38"/>
  <c r="I5" i="38"/>
  <c r="H4" i="38"/>
  <c r="D65" i="46" s="1"/>
  <c r="G3" i="38"/>
  <c r="E3" i="38"/>
  <c r="D3" i="38"/>
  <c r="J23" i="27"/>
  <c r="I23" i="27"/>
  <c r="J22" i="27"/>
  <c r="I22" i="27"/>
  <c r="J21" i="27"/>
  <c r="I21" i="27"/>
  <c r="J20" i="27"/>
  <c r="I20" i="27"/>
  <c r="J19" i="27"/>
  <c r="I19" i="27"/>
  <c r="J17" i="27"/>
  <c r="I17" i="27"/>
  <c r="J16" i="27"/>
  <c r="I16" i="27"/>
  <c r="H16" i="27"/>
  <c r="J15" i="27"/>
  <c r="I15" i="27"/>
  <c r="H15" i="27"/>
  <c r="J14" i="27"/>
  <c r="I14" i="27"/>
  <c r="H14" i="27"/>
  <c r="J13" i="27"/>
  <c r="I13" i="27"/>
  <c r="H13" i="27"/>
  <c r="E120" i="46" s="1"/>
  <c r="J12" i="27"/>
  <c r="I12" i="27"/>
  <c r="H92" i="46"/>
  <c r="J11" i="27"/>
  <c r="I11" i="27"/>
  <c r="G92" i="46"/>
  <c r="J10" i="27"/>
  <c r="I10" i="27"/>
  <c r="F92" i="46"/>
  <c r="J9" i="27"/>
  <c r="I9" i="27"/>
  <c r="E92" i="46"/>
  <c r="J8" i="27"/>
  <c r="I8" i="27"/>
  <c r="J7" i="27"/>
  <c r="I7" i="27"/>
  <c r="J6" i="27"/>
  <c r="I6" i="27"/>
  <c r="J5" i="27"/>
  <c r="I5" i="27"/>
  <c r="H4" i="27"/>
  <c r="G3" i="27"/>
  <c r="H7" i="27" s="1"/>
  <c r="E3" i="27"/>
  <c r="D3" i="27"/>
  <c r="J32" i="25"/>
  <c r="I32" i="25"/>
  <c r="J31" i="25"/>
  <c r="I31" i="25"/>
  <c r="J30" i="25"/>
  <c r="I30" i="25"/>
  <c r="J29" i="25"/>
  <c r="I29" i="25"/>
  <c r="J27" i="25"/>
  <c r="I27" i="25"/>
  <c r="J26" i="25"/>
  <c r="I26" i="25"/>
  <c r="J25" i="25"/>
  <c r="I25" i="25"/>
  <c r="J24" i="25"/>
  <c r="I24" i="25"/>
  <c r="J23" i="25"/>
  <c r="I23" i="25"/>
  <c r="J22" i="25"/>
  <c r="I22" i="25"/>
  <c r="J21" i="25"/>
  <c r="I21" i="25"/>
  <c r="J20" i="25"/>
  <c r="I20" i="25"/>
  <c r="J19" i="25"/>
  <c r="I19" i="25"/>
  <c r="J18" i="25"/>
  <c r="I18" i="25"/>
  <c r="J17" i="25"/>
  <c r="I17" i="25"/>
  <c r="H17" i="25"/>
  <c r="J16" i="25"/>
  <c r="I16" i="25"/>
  <c r="H16" i="25"/>
  <c r="J15" i="25"/>
  <c r="I15" i="25"/>
  <c r="H15" i="25"/>
  <c r="J14" i="25"/>
  <c r="I14" i="25"/>
  <c r="H14" i="25"/>
  <c r="E119" i="46" s="1"/>
  <c r="J13" i="25"/>
  <c r="I13" i="25"/>
  <c r="H13" i="25"/>
  <c r="H91" i="46" s="1"/>
  <c r="J12" i="25"/>
  <c r="I12" i="25"/>
  <c r="G91" i="46"/>
  <c r="J11" i="25"/>
  <c r="I11" i="25"/>
  <c r="F91" i="46"/>
  <c r="J10" i="25"/>
  <c r="I10" i="25"/>
  <c r="E91" i="46"/>
  <c r="J8" i="25"/>
  <c r="I8" i="25"/>
  <c r="J7" i="25"/>
  <c r="I7" i="25"/>
  <c r="J6" i="25"/>
  <c r="I6" i="25"/>
  <c r="H5" i="25"/>
  <c r="G4" i="25"/>
  <c r="E4" i="25"/>
  <c r="D4" i="25"/>
  <c r="G33" i="10"/>
  <c r="F33" i="10"/>
  <c r="J117" i="43"/>
  <c r="I117" i="43"/>
  <c r="J116" i="43"/>
  <c r="I116" i="43"/>
  <c r="J115" i="43"/>
  <c r="I115" i="43"/>
  <c r="J114" i="43"/>
  <c r="I114" i="43"/>
  <c r="J113" i="43"/>
  <c r="I113" i="43"/>
  <c r="J112" i="43"/>
  <c r="I112" i="43"/>
  <c r="J111" i="43"/>
  <c r="I111" i="43"/>
  <c r="J110" i="43"/>
  <c r="I110" i="43"/>
  <c r="J109" i="43"/>
  <c r="I109" i="43"/>
  <c r="J108" i="43"/>
  <c r="I108" i="43"/>
  <c r="J107" i="43"/>
  <c r="I107" i="43"/>
  <c r="J106" i="43"/>
  <c r="I106" i="43"/>
  <c r="J105" i="43"/>
  <c r="I105" i="43"/>
  <c r="J104" i="43"/>
  <c r="I104" i="43"/>
  <c r="J103" i="43"/>
  <c r="I103" i="43"/>
  <c r="J101" i="43"/>
  <c r="I101" i="43"/>
  <c r="J100" i="43"/>
  <c r="I100" i="43"/>
  <c r="J99" i="43"/>
  <c r="I99" i="43"/>
  <c r="J98" i="43"/>
  <c r="I98" i="43"/>
  <c r="J97" i="43"/>
  <c r="I97" i="43"/>
  <c r="J96" i="43"/>
  <c r="I96" i="43"/>
  <c r="J95" i="43"/>
  <c r="I95" i="43"/>
  <c r="J94" i="43"/>
  <c r="I94" i="43"/>
  <c r="J93" i="43"/>
  <c r="I93" i="43"/>
  <c r="J92" i="43"/>
  <c r="I92" i="43"/>
  <c r="J91" i="43"/>
  <c r="I91" i="43"/>
  <c r="J90" i="43"/>
  <c r="I90" i="43"/>
  <c r="J89" i="43"/>
  <c r="I89" i="43"/>
  <c r="J88" i="43"/>
  <c r="I88" i="43"/>
  <c r="J87" i="43"/>
  <c r="I87" i="43"/>
  <c r="J86" i="43"/>
  <c r="I86" i="43"/>
  <c r="J85" i="43"/>
  <c r="I85" i="43"/>
  <c r="J84" i="43"/>
  <c r="I84" i="43"/>
  <c r="J83" i="43"/>
  <c r="I83" i="43"/>
  <c r="J82" i="43"/>
  <c r="I82" i="43"/>
  <c r="J81" i="43"/>
  <c r="I81" i="43"/>
  <c r="J80" i="43"/>
  <c r="I80" i="43"/>
  <c r="J79" i="43"/>
  <c r="I79" i="43"/>
  <c r="J78" i="43"/>
  <c r="I78" i="43"/>
  <c r="J77" i="43"/>
  <c r="I77" i="43"/>
  <c r="J76" i="43"/>
  <c r="I76" i="43"/>
  <c r="J75" i="43"/>
  <c r="I75" i="43"/>
  <c r="J74" i="43"/>
  <c r="I74" i="43"/>
  <c r="J73" i="43"/>
  <c r="I73" i="43"/>
  <c r="J72" i="43"/>
  <c r="I72" i="43"/>
  <c r="J71" i="43"/>
  <c r="I71" i="43"/>
  <c r="J70" i="43"/>
  <c r="I70" i="43"/>
  <c r="J69" i="43"/>
  <c r="I69" i="43"/>
  <c r="J68" i="43"/>
  <c r="I68" i="43"/>
  <c r="J67" i="43"/>
  <c r="I67" i="43"/>
  <c r="J65" i="43"/>
  <c r="I65" i="43"/>
  <c r="J64" i="43"/>
  <c r="I64" i="43"/>
  <c r="J63" i="43"/>
  <c r="I63" i="43"/>
  <c r="J62" i="43"/>
  <c r="I62" i="43"/>
  <c r="J61" i="43"/>
  <c r="I61" i="43"/>
  <c r="J60" i="43"/>
  <c r="I60" i="43"/>
  <c r="J59" i="43"/>
  <c r="I59" i="43"/>
  <c r="J57" i="43"/>
  <c r="I57" i="43"/>
  <c r="J56" i="43"/>
  <c r="I56" i="43"/>
  <c r="J55" i="43"/>
  <c r="I55" i="43"/>
  <c r="J52" i="43"/>
  <c r="I52" i="43"/>
  <c r="J51" i="43"/>
  <c r="I51" i="43"/>
  <c r="J50" i="43"/>
  <c r="I50" i="43"/>
  <c r="J48" i="43"/>
  <c r="I48" i="43"/>
  <c r="J47" i="43"/>
  <c r="I47" i="43"/>
  <c r="J46" i="43"/>
  <c r="I46" i="43"/>
  <c r="J45" i="43"/>
  <c r="I45" i="43"/>
  <c r="J44" i="43"/>
  <c r="I44" i="43"/>
  <c r="J43" i="43"/>
  <c r="I43" i="43"/>
  <c r="J42" i="43"/>
  <c r="I42" i="43"/>
  <c r="J41" i="43"/>
  <c r="I41" i="43"/>
  <c r="J40" i="43"/>
  <c r="I40" i="43"/>
  <c r="J39" i="43"/>
  <c r="I39" i="43"/>
  <c r="J38" i="43"/>
  <c r="I38" i="43"/>
  <c r="J37" i="43"/>
  <c r="I37" i="43"/>
  <c r="J36" i="43"/>
  <c r="I36" i="43"/>
  <c r="J35" i="43"/>
  <c r="I35" i="43"/>
  <c r="J34" i="43"/>
  <c r="I34" i="43"/>
  <c r="J33" i="43"/>
  <c r="I33" i="43"/>
  <c r="J32" i="43"/>
  <c r="I32" i="43"/>
  <c r="J31" i="43"/>
  <c r="I31" i="43"/>
  <c r="J30" i="43"/>
  <c r="I30" i="43"/>
  <c r="J29" i="43"/>
  <c r="I29" i="43"/>
  <c r="J28" i="43"/>
  <c r="I28" i="43"/>
  <c r="J27" i="43"/>
  <c r="I27" i="43"/>
  <c r="J26" i="43"/>
  <c r="I26" i="43"/>
  <c r="J25" i="43"/>
  <c r="I25" i="43"/>
  <c r="J24" i="43"/>
  <c r="I24" i="43"/>
  <c r="J23" i="43"/>
  <c r="I23" i="43"/>
  <c r="J22" i="43"/>
  <c r="I22" i="43"/>
  <c r="J21" i="43"/>
  <c r="I21" i="43"/>
  <c r="J20" i="43"/>
  <c r="I20" i="43"/>
  <c r="J19" i="43"/>
  <c r="I19" i="43"/>
  <c r="J17" i="43"/>
  <c r="I17" i="43"/>
  <c r="J16" i="43"/>
  <c r="I16" i="43"/>
  <c r="H16" i="43"/>
  <c r="J15" i="43"/>
  <c r="I15" i="43"/>
  <c r="H15" i="43"/>
  <c r="J14" i="43"/>
  <c r="I14" i="43"/>
  <c r="H14" i="43"/>
  <c r="J13" i="43"/>
  <c r="I13" i="43"/>
  <c r="H13" i="43"/>
  <c r="E118" i="46" s="1"/>
  <c r="J12" i="43"/>
  <c r="I12" i="43"/>
  <c r="H90" i="46"/>
  <c r="J11" i="43"/>
  <c r="I11" i="43"/>
  <c r="G90" i="46"/>
  <c r="J10" i="43"/>
  <c r="I10" i="43"/>
  <c r="F90" i="46"/>
  <c r="J9" i="43"/>
  <c r="I9" i="43"/>
  <c r="E90" i="46"/>
  <c r="J8" i="43"/>
  <c r="I8" i="43"/>
  <c r="J7" i="43"/>
  <c r="I7" i="43"/>
  <c r="J6" i="43"/>
  <c r="I6" i="43"/>
  <c r="J5" i="43"/>
  <c r="I5" i="43"/>
  <c r="H4" i="43"/>
  <c r="G3" i="43"/>
  <c r="H5" i="43" s="1"/>
  <c r="E3" i="43"/>
  <c r="D3" i="43"/>
  <c r="J22" i="44"/>
  <c r="I22" i="44"/>
  <c r="J21" i="44"/>
  <c r="I21" i="44"/>
  <c r="J20" i="44"/>
  <c r="I20" i="44"/>
  <c r="J19" i="44"/>
  <c r="I19" i="44"/>
  <c r="J18" i="44"/>
  <c r="I18" i="44"/>
  <c r="J17" i="44"/>
  <c r="I17" i="44"/>
  <c r="J16" i="44"/>
  <c r="I16" i="44"/>
  <c r="H16" i="44"/>
  <c r="J15" i="44"/>
  <c r="I15" i="44"/>
  <c r="H15" i="44"/>
  <c r="J14" i="44"/>
  <c r="I14" i="44"/>
  <c r="H14" i="44"/>
  <c r="J13" i="44"/>
  <c r="I13" i="44"/>
  <c r="H13" i="44"/>
  <c r="E117" i="46" s="1"/>
  <c r="J12" i="44"/>
  <c r="I12" i="44"/>
  <c r="H89" i="46"/>
  <c r="J11" i="44"/>
  <c r="I11" i="44"/>
  <c r="G89" i="46"/>
  <c r="J10" i="44"/>
  <c r="I10" i="44"/>
  <c r="F89" i="46"/>
  <c r="J9" i="44"/>
  <c r="I9" i="44"/>
  <c r="E89" i="46"/>
  <c r="J7" i="44"/>
  <c r="I7" i="44"/>
  <c r="J6" i="44"/>
  <c r="I6" i="44"/>
  <c r="J5" i="44"/>
  <c r="I5" i="44"/>
  <c r="H4" i="44"/>
  <c r="F31" i="10" s="1"/>
  <c r="G3" i="44"/>
  <c r="H5" i="44" s="1"/>
  <c r="E3" i="44"/>
  <c r="D3" i="44"/>
  <c r="J22" i="23"/>
  <c r="I22" i="23"/>
  <c r="J21" i="23"/>
  <c r="I21" i="23"/>
  <c r="J20" i="23"/>
  <c r="I20" i="23"/>
  <c r="J19" i="23"/>
  <c r="I19" i="23"/>
  <c r="J18" i="23"/>
  <c r="I18" i="23"/>
  <c r="J17" i="23"/>
  <c r="I17" i="23"/>
  <c r="J16" i="23"/>
  <c r="I16" i="23"/>
  <c r="H16" i="23"/>
  <c r="J15" i="23"/>
  <c r="I15" i="23"/>
  <c r="H15" i="23"/>
  <c r="J14" i="23"/>
  <c r="I14" i="23"/>
  <c r="H14" i="23"/>
  <c r="J13" i="23"/>
  <c r="I13" i="23"/>
  <c r="H13" i="23"/>
  <c r="E116" i="46" s="1"/>
  <c r="J12" i="23"/>
  <c r="I12" i="23"/>
  <c r="H88" i="46"/>
  <c r="J11" i="23"/>
  <c r="I11" i="23"/>
  <c r="G88" i="46"/>
  <c r="J10" i="23"/>
  <c r="I10" i="23"/>
  <c r="F88" i="46"/>
  <c r="J9" i="23"/>
  <c r="I9" i="23"/>
  <c r="E88" i="46"/>
  <c r="J8" i="23"/>
  <c r="I8" i="23"/>
  <c r="J7" i="23"/>
  <c r="I7" i="23"/>
  <c r="J6" i="23"/>
  <c r="I6" i="23"/>
  <c r="J5" i="23"/>
  <c r="I5" i="23"/>
  <c r="H4" i="23"/>
  <c r="G3" i="23"/>
  <c r="H8" i="23" s="1"/>
  <c r="E3" i="23"/>
  <c r="D3" i="23"/>
  <c r="J96" i="47"/>
  <c r="I96" i="47"/>
  <c r="J95" i="47"/>
  <c r="I95" i="47"/>
  <c r="J94" i="47"/>
  <c r="I94" i="47"/>
  <c r="J93" i="47"/>
  <c r="I93" i="47"/>
  <c r="J92" i="47"/>
  <c r="I92" i="47"/>
  <c r="J91" i="47"/>
  <c r="I91" i="47"/>
  <c r="J90" i="47"/>
  <c r="I90" i="47"/>
  <c r="J89" i="47"/>
  <c r="I89" i="47"/>
  <c r="J88" i="47"/>
  <c r="I88" i="47"/>
  <c r="J87" i="47"/>
  <c r="I87" i="47"/>
  <c r="J86" i="47"/>
  <c r="I86" i="47"/>
  <c r="J85" i="47"/>
  <c r="I85" i="47"/>
  <c r="J84" i="47"/>
  <c r="I84" i="47"/>
  <c r="J82" i="47"/>
  <c r="I82" i="47"/>
  <c r="J81" i="47"/>
  <c r="I81" i="47"/>
  <c r="J80" i="47"/>
  <c r="I80" i="47"/>
  <c r="J79" i="47"/>
  <c r="I79" i="47"/>
  <c r="J78" i="47"/>
  <c r="I78" i="47"/>
  <c r="J77" i="47"/>
  <c r="I77" i="47"/>
  <c r="J76" i="47"/>
  <c r="I76" i="47"/>
  <c r="J75" i="47"/>
  <c r="I75" i="47"/>
  <c r="J74" i="47"/>
  <c r="I74" i="47"/>
  <c r="J73" i="47"/>
  <c r="I73" i="47"/>
  <c r="J72" i="47"/>
  <c r="I72" i="47"/>
  <c r="J71" i="47"/>
  <c r="I71" i="47"/>
  <c r="J70" i="47"/>
  <c r="I70" i="47"/>
  <c r="J69" i="47"/>
  <c r="I69" i="47"/>
  <c r="J67" i="47"/>
  <c r="I67" i="47"/>
  <c r="J66" i="47"/>
  <c r="I66" i="47"/>
  <c r="J65" i="47"/>
  <c r="I65" i="47"/>
  <c r="J64" i="47"/>
  <c r="I64" i="47"/>
  <c r="J63" i="47"/>
  <c r="I63" i="47"/>
  <c r="J62" i="47"/>
  <c r="I62" i="47"/>
  <c r="J61" i="47"/>
  <c r="I61" i="47"/>
  <c r="J60" i="47"/>
  <c r="I60" i="47"/>
  <c r="J59" i="47"/>
  <c r="I59" i="47"/>
  <c r="J57" i="47"/>
  <c r="I57" i="47"/>
  <c r="J56" i="47"/>
  <c r="I56" i="47"/>
  <c r="J55" i="47"/>
  <c r="I55" i="47"/>
  <c r="J54" i="47"/>
  <c r="I54" i="47"/>
  <c r="J53" i="47"/>
  <c r="I53" i="47"/>
  <c r="J52" i="47"/>
  <c r="I52" i="47"/>
  <c r="J51" i="47"/>
  <c r="I51" i="47"/>
  <c r="J50" i="47"/>
  <c r="I50" i="47"/>
  <c r="J48" i="47"/>
  <c r="I48" i="47"/>
  <c r="J47" i="47"/>
  <c r="I47" i="47"/>
  <c r="J45" i="47"/>
  <c r="I45" i="47"/>
  <c r="J44" i="47"/>
  <c r="I44" i="47"/>
  <c r="J43" i="47"/>
  <c r="I43" i="47"/>
  <c r="J42" i="47"/>
  <c r="I42" i="47"/>
  <c r="J41" i="47"/>
  <c r="I41" i="47"/>
  <c r="J40" i="47"/>
  <c r="I40" i="47"/>
  <c r="J39" i="47"/>
  <c r="I39" i="47"/>
  <c r="H39" i="47"/>
  <c r="J38" i="47"/>
  <c r="I38" i="47"/>
  <c r="H38" i="47"/>
  <c r="J37" i="47"/>
  <c r="I37" i="47"/>
  <c r="H37" i="47"/>
  <c r="J36" i="47"/>
  <c r="I36" i="47"/>
  <c r="J35" i="47"/>
  <c r="I35" i="47"/>
  <c r="H35" i="47"/>
  <c r="J34" i="47"/>
  <c r="I34" i="47"/>
  <c r="H34" i="47"/>
  <c r="J33" i="47"/>
  <c r="I33" i="47"/>
  <c r="H33" i="47"/>
  <c r="J32" i="47"/>
  <c r="I32" i="47"/>
  <c r="H32" i="47"/>
  <c r="J31" i="47"/>
  <c r="I31" i="47"/>
  <c r="H31" i="47"/>
  <c r="J30" i="47"/>
  <c r="I30" i="47"/>
  <c r="H30" i="47"/>
  <c r="J29" i="47"/>
  <c r="I29" i="47"/>
  <c r="H29" i="47"/>
  <c r="J28" i="47"/>
  <c r="I28" i="47"/>
  <c r="H28" i="47"/>
  <c r="J27" i="47"/>
  <c r="I27" i="47"/>
  <c r="H27" i="47"/>
  <c r="J25" i="47"/>
  <c r="I25" i="47"/>
  <c r="J24" i="47"/>
  <c r="I24" i="47"/>
  <c r="J22" i="47"/>
  <c r="I22" i="47"/>
  <c r="J21" i="47"/>
  <c r="I21" i="47"/>
  <c r="J20" i="47"/>
  <c r="I20" i="47"/>
  <c r="J19" i="47"/>
  <c r="I19" i="47"/>
  <c r="J18" i="47"/>
  <c r="I18" i="47"/>
  <c r="J17" i="47"/>
  <c r="I17" i="47"/>
  <c r="J16" i="47"/>
  <c r="I16" i="47"/>
  <c r="H16" i="47"/>
  <c r="J15" i="47"/>
  <c r="I15" i="47"/>
  <c r="H15" i="47"/>
  <c r="J14" i="47"/>
  <c r="I14" i="47"/>
  <c r="H14" i="47"/>
  <c r="J13" i="47"/>
  <c r="I13" i="47"/>
  <c r="H13" i="47"/>
  <c r="E114" i="46" s="1"/>
  <c r="J12" i="47"/>
  <c r="I12" i="47"/>
  <c r="H86" i="46"/>
  <c r="J11" i="47"/>
  <c r="I11" i="47"/>
  <c r="G86" i="46"/>
  <c r="J10" i="47"/>
  <c r="I10" i="47"/>
  <c r="F86" i="46"/>
  <c r="J9" i="47"/>
  <c r="I9" i="47"/>
  <c r="E86" i="46"/>
  <c r="J8" i="47"/>
  <c r="I8" i="47"/>
  <c r="J7" i="47"/>
  <c r="I7" i="47"/>
  <c r="J5" i="47"/>
  <c r="I5" i="47"/>
  <c r="H4" i="47"/>
  <c r="G3" i="47"/>
  <c r="H8" i="47" s="1"/>
  <c r="E3" i="47"/>
  <c r="D3" i="47"/>
  <c r="H16" i="29"/>
  <c r="J15" i="29"/>
  <c r="I15" i="29"/>
  <c r="H15" i="29"/>
  <c r="J14" i="29"/>
  <c r="I14" i="29"/>
  <c r="H14" i="29"/>
  <c r="J13" i="29"/>
  <c r="I13" i="29"/>
  <c r="H13" i="29"/>
  <c r="E115" i="46" s="1"/>
  <c r="J12" i="29"/>
  <c r="I12" i="29"/>
  <c r="H87" i="46"/>
  <c r="J11" i="29"/>
  <c r="I11" i="29"/>
  <c r="G87" i="46"/>
  <c r="J10" i="29"/>
  <c r="I10" i="29"/>
  <c r="F87" i="46"/>
  <c r="J9" i="29"/>
  <c r="I9" i="29"/>
  <c r="E87" i="46"/>
  <c r="J8" i="29"/>
  <c r="I8" i="29"/>
  <c r="J7" i="29"/>
  <c r="I7" i="29"/>
  <c r="J6" i="29"/>
  <c r="I6" i="29"/>
  <c r="J5" i="29"/>
  <c r="I5" i="29"/>
  <c r="H4" i="29"/>
  <c r="F28" i="10" s="1"/>
  <c r="G3" i="29"/>
  <c r="E3" i="29"/>
  <c r="D3" i="29"/>
  <c r="F27" i="10"/>
  <c r="J39" i="21"/>
  <c r="I39" i="21"/>
  <c r="J38" i="21"/>
  <c r="I38" i="21"/>
  <c r="J37" i="21"/>
  <c r="I37" i="21"/>
  <c r="J36" i="21"/>
  <c r="I36" i="21"/>
  <c r="J35" i="21"/>
  <c r="I35" i="21"/>
  <c r="J34" i="21"/>
  <c r="I34" i="21"/>
  <c r="J33" i="21"/>
  <c r="I33" i="21"/>
  <c r="J32" i="21"/>
  <c r="I32" i="21"/>
  <c r="J31" i="21"/>
  <c r="I31" i="21"/>
  <c r="J30" i="21"/>
  <c r="I30" i="21"/>
  <c r="J29" i="21"/>
  <c r="I29" i="21"/>
  <c r="J27" i="21"/>
  <c r="I27" i="21"/>
  <c r="J26" i="21"/>
  <c r="I26" i="21"/>
  <c r="J25" i="21"/>
  <c r="I25" i="21"/>
  <c r="J24" i="21"/>
  <c r="I24" i="21"/>
  <c r="J23" i="21"/>
  <c r="I23" i="21"/>
  <c r="J22" i="21"/>
  <c r="I22" i="21"/>
  <c r="J21" i="21"/>
  <c r="I21" i="21"/>
  <c r="J20" i="21"/>
  <c r="I20" i="21"/>
  <c r="J19" i="21"/>
  <c r="I19" i="21"/>
  <c r="J17" i="21"/>
  <c r="I17" i="21"/>
  <c r="J16" i="21"/>
  <c r="I16" i="21"/>
  <c r="H16" i="21"/>
  <c r="J15" i="21"/>
  <c r="I15" i="21"/>
  <c r="H15" i="21"/>
  <c r="H14" i="21"/>
  <c r="J13" i="21"/>
  <c r="I13" i="21"/>
  <c r="H13" i="21"/>
  <c r="E112" i="46" s="1"/>
  <c r="J12" i="21"/>
  <c r="I12" i="21"/>
  <c r="H84" i="46"/>
  <c r="J11" i="21"/>
  <c r="I11" i="21"/>
  <c r="G84" i="46"/>
  <c r="J10" i="21"/>
  <c r="I10" i="21"/>
  <c r="F84" i="46"/>
  <c r="J9" i="21"/>
  <c r="I9" i="21"/>
  <c r="E84" i="46"/>
  <c r="J7" i="21"/>
  <c r="I7" i="21"/>
  <c r="J6" i="21"/>
  <c r="I6" i="21"/>
  <c r="J5" i="21"/>
  <c r="I5" i="21"/>
  <c r="H4" i="21"/>
  <c r="D56" i="46" s="1"/>
  <c r="G3" i="21"/>
  <c r="E3" i="21"/>
  <c r="D3" i="21"/>
  <c r="J17" i="22"/>
  <c r="I17" i="22"/>
  <c r="J16" i="22"/>
  <c r="I16" i="22"/>
  <c r="H16" i="22"/>
  <c r="J15" i="22"/>
  <c r="I15" i="22"/>
  <c r="H15" i="22"/>
  <c r="J14" i="22"/>
  <c r="I14" i="22"/>
  <c r="H14" i="22"/>
  <c r="J13" i="22"/>
  <c r="I13" i="22"/>
  <c r="H13" i="22"/>
  <c r="E113" i="46" s="1"/>
  <c r="J12" i="22"/>
  <c r="I12" i="22"/>
  <c r="H85" i="46"/>
  <c r="G85" i="46"/>
  <c r="J10" i="22"/>
  <c r="I10" i="22"/>
  <c r="F85" i="46"/>
  <c r="J9" i="22"/>
  <c r="I9" i="22"/>
  <c r="E85" i="46"/>
  <c r="J8" i="22"/>
  <c r="I8" i="22"/>
  <c r="J7" i="22"/>
  <c r="I7" i="22"/>
  <c r="J6" i="22"/>
  <c r="I6" i="22"/>
  <c r="J5" i="22"/>
  <c r="I5" i="22"/>
  <c r="H4" i="22"/>
  <c r="G3" i="22"/>
  <c r="E3" i="22"/>
  <c r="D3" i="22"/>
  <c r="J58" i="51"/>
  <c r="I58" i="51"/>
  <c r="J57" i="51"/>
  <c r="I57" i="51"/>
  <c r="J56" i="51"/>
  <c r="I56" i="51"/>
  <c r="J55" i="51"/>
  <c r="I55" i="51"/>
  <c r="J54" i="51"/>
  <c r="I54" i="51"/>
  <c r="J53" i="51"/>
  <c r="I53" i="51"/>
  <c r="J52" i="51"/>
  <c r="I52" i="51"/>
  <c r="J51" i="51"/>
  <c r="I51" i="51"/>
  <c r="J50" i="51"/>
  <c r="I50" i="51"/>
  <c r="J49" i="51"/>
  <c r="I49" i="51"/>
  <c r="J48" i="51"/>
  <c r="I48" i="51"/>
  <c r="J46" i="51"/>
  <c r="I46" i="51"/>
  <c r="J45" i="51"/>
  <c r="I45" i="51"/>
  <c r="J44" i="51"/>
  <c r="I44" i="51"/>
  <c r="J43" i="51"/>
  <c r="I43" i="51"/>
  <c r="J42" i="51"/>
  <c r="I42" i="51"/>
  <c r="J41" i="51"/>
  <c r="I41" i="51"/>
  <c r="J40" i="51"/>
  <c r="I40" i="51"/>
  <c r="J39" i="51"/>
  <c r="I39" i="51"/>
  <c r="J38" i="51"/>
  <c r="I38" i="51"/>
  <c r="J37" i="51"/>
  <c r="I37" i="51"/>
  <c r="J36" i="51"/>
  <c r="I36" i="51"/>
  <c r="J35" i="51"/>
  <c r="I35" i="51"/>
  <c r="J34" i="51"/>
  <c r="I34" i="51"/>
  <c r="J33" i="51"/>
  <c r="I33" i="51"/>
  <c r="J31" i="51"/>
  <c r="I31" i="51"/>
  <c r="J30" i="51"/>
  <c r="I30" i="51"/>
  <c r="J29" i="51"/>
  <c r="I29" i="51"/>
  <c r="J28" i="51"/>
  <c r="I28" i="51"/>
  <c r="J26" i="51"/>
  <c r="I26" i="51"/>
  <c r="J25" i="51"/>
  <c r="I25" i="51"/>
  <c r="J24" i="51"/>
  <c r="I24" i="51"/>
  <c r="J23" i="51"/>
  <c r="I23" i="51"/>
  <c r="J22" i="51"/>
  <c r="I22" i="51"/>
  <c r="J21" i="51"/>
  <c r="I21" i="51"/>
  <c r="J20" i="51"/>
  <c r="I20" i="51"/>
  <c r="J19" i="51"/>
  <c r="I19" i="51"/>
  <c r="J18" i="51"/>
  <c r="I18" i="51"/>
  <c r="J17" i="51"/>
  <c r="I17" i="51"/>
  <c r="J16" i="51"/>
  <c r="I16" i="51"/>
  <c r="H16" i="51"/>
  <c r="J15" i="51"/>
  <c r="I15" i="51"/>
  <c r="H15" i="51"/>
  <c r="J14" i="51"/>
  <c r="I14" i="51"/>
  <c r="H14" i="51"/>
  <c r="J13" i="51"/>
  <c r="I13" i="51"/>
  <c r="H13" i="51"/>
  <c r="E111" i="46" s="1"/>
  <c r="J12" i="51"/>
  <c r="I12" i="51"/>
  <c r="H83" i="46"/>
  <c r="G83" i="46"/>
  <c r="J10" i="51"/>
  <c r="I10" i="51"/>
  <c r="F83" i="46"/>
  <c r="J9" i="51"/>
  <c r="I9" i="51"/>
  <c r="E83" i="46"/>
  <c r="J8" i="51"/>
  <c r="I8" i="51"/>
  <c r="J7" i="51"/>
  <c r="I7" i="51"/>
  <c r="J5" i="51"/>
  <c r="I5" i="51"/>
  <c r="H4" i="51"/>
  <c r="G3" i="51"/>
  <c r="H8" i="51" s="1"/>
  <c r="E3" i="51"/>
  <c r="D3" i="51"/>
  <c r="J33" i="49"/>
  <c r="I33" i="49"/>
  <c r="J32" i="49"/>
  <c r="I32" i="49"/>
  <c r="J31" i="49"/>
  <c r="I31" i="49"/>
  <c r="J30" i="49"/>
  <c r="I30" i="49"/>
  <c r="J29" i="49"/>
  <c r="I29" i="49"/>
  <c r="J28" i="49"/>
  <c r="I28" i="49"/>
  <c r="J27" i="49"/>
  <c r="I27" i="49"/>
  <c r="J26" i="49"/>
  <c r="I26" i="49"/>
  <c r="J25" i="49"/>
  <c r="I25" i="49"/>
  <c r="J24" i="49"/>
  <c r="I24" i="49"/>
  <c r="J23" i="49"/>
  <c r="I23" i="49"/>
  <c r="J22" i="49"/>
  <c r="I22" i="49"/>
  <c r="J21" i="49"/>
  <c r="I21" i="49"/>
  <c r="J20" i="49"/>
  <c r="I20" i="49"/>
  <c r="J18" i="49"/>
  <c r="I18" i="49"/>
  <c r="J17" i="49"/>
  <c r="I17" i="49"/>
  <c r="J16" i="49"/>
  <c r="I16" i="49"/>
  <c r="H16" i="49"/>
  <c r="J15" i="49"/>
  <c r="I15" i="49"/>
  <c r="H15" i="49"/>
  <c r="J14" i="49"/>
  <c r="I14" i="49"/>
  <c r="H14" i="49"/>
  <c r="J13" i="49"/>
  <c r="I13" i="49"/>
  <c r="H13" i="49"/>
  <c r="E110" i="46" s="1"/>
  <c r="H82" i="46"/>
  <c r="J11" i="49"/>
  <c r="I11" i="49"/>
  <c r="G82" i="46"/>
  <c r="J10" i="49"/>
  <c r="I10" i="49"/>
  <c r="F82" i="46"/>
  <c r="J9" i="49"/>
  <c r="I9" i="49"/>
  <c r="E82" i="46"/>
  <c r="J8" i="49"/>
  <c r="I8" i="49"/>
  <c r="J7" i="49"/>
  <c r="I7" i="49"/>
  <c r="J6" i="49"/>
  <c r="I6" i="49"/>
  <c r="J5" i="49"/>
  <c r="I5" i="49"/>
  <c r="H4" i="49"/>
  <c r="G3" i="49"/>
  <c r="E3" i="49"/>
  <c r="D3" i="49"/>
  <c r="F22" i="10"/>
  <c r="H22" i="10"/>
  <c r="F21" i="10"/>
  <c r="J92" i="19"/>
  <c r="I92" i="19"/>
  <c r="J91" i="19"/>
  <c r="I91" i="19"/>
  <c r="J89" i="19"/>
  <c r="I89" i="19"/>
  <c r="J88" i="19"/>
  <c r="I88" i="19"/>
  <c r="J87" i="19"/>
  <c r="I87" i="19"/>
  <c r="J86" i="19"/>
  <c r="I86" i="19"/>
  <c r="J85" i="19"/>
  <c r="I85" i="19"/>
  <c r="J84" i="19"/>
  <c r="I84" i="19"/>
  <c r="J83" i="19"/>
  <c r="I83" i="19"/>
  <c r="J82" i="19"/>
  <c r="I82" i="19"/>
  <c r="J80" i="19"/>
  <c r="I80" i="19"/>
  <c r="J79" i="19"/>
  <c r="I79" i="19"/>
  <c r="J78" i="19"/>
  <c r="I78" i="19"/>
  <c r="J77" i="19"/>
  <c r="I77" i="19"/>
  <c r="J76" i="19"/>
  <c r="I76" i="19"/>
  <c r="J75" i="19"/>
  <c r="I75" i="19"/>
  <c r="J73" i="19"/>
  <c r="I73" i="19"/>
  <c r="J72" i="19"/>
  <c r="I72" i="19"/>
  <c r="J70" i="19"/>
  <c r="I70" i="19"/>
  <c r="J69" i="19"/>
  <c r="I69" i="19"/>
  <c r="J68" i="19"/>
  <c r="I68" i="19"/>
  <c r="J67" i="19"/>
  <c r="I67" i="19"/>
  <c r="J66" i="19"/>
  <c r="I66" i="19"/>
  <c r="J65" i="19"/>
  <c r="I65" i="19"/>
  <c r="J63" i="19"/>
  <c r="I63" i="19"/>
  <c r="J62" i="19"/>
  <c r="I62" i="19"/>
  <c r="J61" i="19"/>
  <c r="I61" i="19"/>
  <c r="J60" i="19"/>
  <c r="I60" i="19"/>
  <c r="J59" i="19"/>
  <c r="I59" i="19"/>
  <c r="J58" i="19"/>
  <c r="I58" i="19"/>
  <c r="J57" i="19"/>
  <c r="I57" i="19"/>
  <c r="J56" i="19"/>
  <c r="I56" i="19"/>
  <c r="J55" i="19"/>
  <c r="I55" i="19"/>
  <c r="J54" i="19"/>
  <c r="I54" i="19"/>
  <c r="J53" i="19"/>
  <c r="I53" i="19"/>
  <c r="J52" i="19"/>
  <c r="I52" i="19"/>
  <c r="J51" i="19"/>
  <c r="I51" i="19"/>
  <c r="J49" i="19"/>
  <c r="I49" i="19"/>
  <c r="J48" i="19"/>
  <c r="I48" i="19"/>
  <c r="J47" i="19"/>
  <c r="I47" i="19"/>
  <c r="J46" i="19"/>
  <c r="I46" i="19"/>
  <c r="J45" i="19"/>
  <c r="I45" i="19"/>
  <c r="J43" i="19"/>
  <c r="I43" i="19"/>
  <c r="J42" i="19"/>
  <c r="I42" i="19"/>
  <c r="J41" i="19"/>
  <c r="I41" i="19"/>
  <c r="J40" i="19"/>
  <c r="I40" i="19"/>
  <c r="J39" i="19"/>
  <c r="I39" i="19"/>
  <c r="J38" i="19"/>
  <c r="I38" i="19"/>
  <c r="J37" i="19"/>
  <c r="I37" i="19"/>
  <c r="J36" i="19"/>
  <c r="I36" i="19"/>
  <c r="J35" i="19"/>
  <c r="I35" i="19"/>
  <c r="J34" i="19"/>
  <c r="I34" i="19"/>
  <c r="J33" i="19"/>
  <c r="I33" i="19"/>
  <c r="J32" i="19"/>
  <c r="I32" i="19"/>
  <c r="J31" i="19"/>
  <c r="I31" i="19"/>
  <c r="J30" i="19"/>
  <c r="I30" i="19"/>
  <c r="J29" i="19"/>
  <c r="I29" i="19"/>
  <c r="J28" i="19"/>
  <c r="I28" i="19"/>
  <c r="J27" i="19"/>
  <c r="I27" i="19"/>
  <c r="J26" i="19"/>
  <c r="I26" i="19"/>
  <c r="J25" i="19"/>
  <c r="I25" i="19"/>
  <c r="J24" i="19"/>
  <c r="I24" i="19"/>
  <c r="J23" i="19"/>
  <c r="I23" i="19"/>
  <c r="J21" i="19"/>
  <c r="I21" i="19"/>
  <c r="J20" i="19"/>
  <c r="I20" i="19"/>
  <c r="J19" i="19"/>
  <c r="I19" i="19"/>
  <c r="J18" i="19"/>
  <c r="I18" i="19"/>
  <c r="J16" i="19"/>
  <c r="I16" i="19"/>
  <c r="H16" i="19"/>
  <c r="J15" i="19"/>
  <c r="I15" i="19"/>
  <c r="H15" i="19"/>
  <c r="J14" i="19"/>
  <c r="I14" i="19"/>
  <c r="H14" i="19"/>
  <c r="J13" i="19"/>
  <c r="I13" i="19"/>
  <c r="H13" i="19"/>
  <c r="E109" i="46" s="1"/>
  <c r="H81" i="46"/>
  <c r="J11" i="19"/>
  <c r="I11" i="19"/>
  <c r="G81" i="46"/>
  <c r="J10" i="19"/>
  <c r="I10" i="19"/>
  <c r="F81" i="46"/>
  <c r="J9" i="19"/>
  <c r="I9" i="19"/>
  <c r="E81" i="46"/>
  <c r="J7" i="19"/>
  <c r="I7" i="19"/>
  <c r="J5" i="19"/>
  <c r="I5" i="19"/>
  <c r="H4" i="19"/>
  <c r="G3" i="19"/>
  <c r="E3" i="19"/>
  <c r="D3" i="19"/>
  <c r="J46" i="34"/>
  <c r="I46" i="34"/>
  <c r="J45" i="34"/>
  <c r="I45" i="34"/>
  <c r="J44" i="34"/>
  <c r="I44" i="34"/>
  <c r="J43" i="34"/>
  <c r="I43" i="34"/>
  <c r="J42" i="34"/>
  <c r="I42" i="34"/>
  <c r="J41" i="34"/>
  <c r="I41" i="34"/>
  <c r="J40" i="34"/>
  <c r="I40" i="34"/>
  <c r="J39" i="34"/>
  <c r="I39" i="34"/>
  <c r="J38" i="34"/>
  <c r="I38" i="34"/>
  <c r="J37" i="34"/>
  <c r="I37" i="34"/>
  <c r="J36" i="34"/>
  <c r="I36" i="34"/>
  <c r="J35" i="34"/>
  <c r="I35" i="34"/>
  <c r="J34" i="34"/>
  <c r="I34" i="34"/>
  <c r="J32" i="34"/>
  <c r="I32" i="34"/>
  <c r="J31" i="34"/>
  <c r="I31" i="34"/>
  <c r="J30" i="34"/>
  <c r="I30" i="34"/>
  <c r="J29" i="34"/>
  <c r="I29" i="34"/>
  <c r="J28" i="34"/>
  <c r="I28" i="34"/>
  <c r="J27" i="34"/>
  <c r="I27" i="34"/>
  <c r="J26" i="34"/>
  <c r="I26" i="34"/>
  <c r="J25" i="34"/>
  <c r="I25" i="34"/>
  <c r="J24" i="34"/>
  <c r="I24" i="34"/>
  <c r="J22" i="34"/>
  <c r="I22" i="34"/>
  <c r="J21" i="34"/>
  <c r="I21" i="34"/>
  <c r="J20" i="34"/>
  <c r="I20" i="34"/>
  <c r="J19" i="34"/>
  <c r="I19" i="34"/>
  <c r="J18" i="34"/>
  <c r="I18" i="34"/>
  <c r="J17" i="34"/>
  <c r="I17" i="34"/>
  <c r="J16" i="34"/>
  <c r="I16" i="34"/>
  <c r="H16" i="34"/>
  <c r="J15" i="34"/>
  <c r="I15" i="34"/>
  <c r="H15" i="34"/>
  <c r="J14" i="34"/>
  <c r="I14" i="34"/>
  <c r="H14" i="34"/>
  <c r="J13" i="34"/>
  <c r="I13" i="34"/>
  <c r="H13" i="34"/>
  <c r="E108" i="46" s="1"/>
  <c r="J12" i="34"/>
  <c r="I12" i="34"/>
  <c r="H80" i="46"/>
  <c r="J11" i="34"/>
  <c r="I11" i="34"/>
  <c r="G80" i="46"/>
  <c r="J10" i="34"/>
  <c r="I10" i="34"/>
  <c r="F80" i="46"/>
  <c r="J9" i="34"/>
  <c r="I9" i="34"/>
  <c r="E80" i="46"/>
  <c r="J8" i="34"/>
  <c r="I8" i="34"/>
  <c r="J7" i="34"/>
  <c r="I7" i="34"/>
  <c r="J6" i="34"/>
  <c r="I6" i="34"/>
  <c r="J5" i="34"/>
  <c r="I5" i="34"/>
  <c r="H4" i="34"/>
  <c r="F18" i="10" s="1"/>
  <c r="G3" i="34"/>
  <c r="H5" i="34" s="1"/>
  <c r="E3" i="34"/>
  <c r="D3" i="34"/>
  <c r="H16" i="17"/>
  <c r="H15" i="17"/>
  <c r="H14" i="17"/>
  <c r="H13" i="17"/>
  <c r="E107" i="46" s="1"/>
  <c r="I107" i="46" s="1"/>
  <c r="H79" i="46"/>
  <c r="G79" i="46"/>
  <c r="F79" i="46"/>
  <c r="E79" i="46"/>
  <c r="J8" i="17"/>
  <c r="I8" i="17"/>
  <c r="J7" i="17"/>
  <c r="I7" i="17"/>
  <c r="J6" i="17"/>
  <c r="I6" i="17"/>
  <c r="J5" i="17"/>
  <c r="I5" i="17"/>
  <c r="H4" i="17"/>
  <c r="G3" i="17"/>
  <c r="H5" i="17" s="1"/>
  <c r="F3" i="17"/>
  <c r="E3" i="17"/>
  <c r="D3" i="17"/>
  <c r="J53" i="50"/>
  <c r="I53" i="50"/>
  <c r="J52" i="50"/>
  <c r="I52" i="50"/>
  <c r="J51" i="50"/>
  <c r="I51" i="50"/>
  <c r="J50" i="50"/>
  <c r="I50" i="50"/>
  <c r="J49" i="50"/>
  <c r="I49" i="50"/>
  <c r="J48" i="50"/>
  <c r="I48" i="50"/>
  <c r="J47" i="50"/>
  <c r="I47" i="50"/>
  <c r="J46" i="50"/>
  <c r="I46" i="50"/>
  <c r="J45" i="50"/>
  <c r="I45" i="50"/>
  <c r="J44" i="50"/>
  <c r="I44" i="50"/>
  <c r="J43" i="50"/>
  <c r="I43" i="50"/>
  <c r="J42" i="50"/>
  <c r="I42" i="50"/>
  <c r="J41" i="50"/>
  <c r="I41" i="50"/>
  <c r="J40" i="50"/>
  <c r="I40" i="50"/>
  <c r="J39" i="50"/>
  <c r="I39" i="50"/>
  <c r="J38" i="50"/>
  <c r="I38" i="50"/>
  <c r="J37" i="50"/>
  <c r="I37" i="50"/>
  <c r="J35" i="50"/>
  <c r="I35" i="50"/>
  <c r="J34" i="50"/>
  <c r="I34" i="50"/>
  <c r="J33" i="50"/>
  <c r="I33" i="50"/>
  <c r="J32" i="50"/>
  <c r="I32" i="50"/>
  <c r="J31" i="50"/>
  <c r="I31" i="50"/>
  <c r="J30" i="50"/>
  <c r="I30" i="50"/>
  <c r="H30" i="50"/>
  <c r="J28" i="50"/>
  <c r="I28" i="50"/>
  <c r="J27" i="50"/>
  <c r="I27" i="50"/>
  <c r="J26" i="50"/>
  <c r="I26" i="50"/>
  <c r="J25" i="50"/>
  <c r="I25" i="50"/>
  <c r="J24" i="50"/>
  <c r="I24" i="50"/>
  <c r="J23" i="50"/>
  <c r="I23" i="50"/>
  <c r="J22" i="50"/>
  <c r="I22" i="50"/>
  <c r="J21" i="50"/>
  <c r="I21" i="50"/>
  <c r="J20" i="50"/>
  <c r="I20" i="50"/>
  <c r="J19" i="50"/>
  <c r="I19" i="50"/>
  <c r="J18" i="50"/>
  <c r="I18" i="50"/>
  <c r="J17" i="50"/>
  <c r="I17" i="50"/>
  <c r="J16" i="50"/>
  <c r="I16" i="50"/>
  <c r="H16" i="50"/>
  <c r="J15" i="50"/>
  <c r="I15" i="50"/>
  <c r="H15" i="50"/>
  <c r="J14" i="50"/>
  <c r="I14" i="50"/>
  <c r="H14" i="50"/>
  <c r="J13" i="50"/>
  <c r="I13" i="50"/>
  <c r="H13" i="50"/>
  <c r="E106" i="46" s="1"/>
  <c r="J12" i="50"/>
  <c r="I12" i="50"/>
  <c r="H78" i="46"/>
  <c r="J11" i="50"/>
  <c r="I11" i="50"/>
  <c r="G78" i="46"/>
  <c r="F78" i="46"/>
  <c r="J9" i="50"/>
  <c r="I9" i="50"/>
  <c r="E78" i="46"/>
  <c r="J8" i="50"/>
  <c r="I8" i="50"/>
  <c r="J7" i="50"/>
  <c r="I7" i="50"/>
  <c r="J6" i="50"/>
  <c r="I6" i="50"/>
  <c r="J5" i="50"/>
  <c r="I5" i="50"/>
  <c r="H4" i="50"/>
  <c r="G3" i="50"/>
  <c r="E3" i="50"/>
  <c r="D3" i="50"/>
  <c r="J51" i="16"/>
  <c r="I51" i="16"/>
  <c r="J50" i="16"/>
  <c r="I50" i="16"/>
  <c r="J49" i="16"/>
  <c r="I49" i="16"/>
  <c r="J48" i="16"/>
  <c r="I48" i="16"/>
  <c r="J47" i="16"/>
  <c r="I47" i="16"/>
  <c r="J46" i="16"/>
  <c r="I46" i="16"/>
  <c r="J45" i="16"/>
  <c r="I45" i="16"/>
  <c r="J44" i="16"/>
  <c r="I44" i="16"/>
  <c r="J43" i="16"/>
  <c r="I43" i="16"/>
  <c r="J42" i="16"/>
  <c r="I42" i="16"/>
  <c r="J41" i="16"/>
  <c r="I41" i="16"/>
  <c r="J39" i="16"/>
  <c r="I39" i="16"/>
  <c r="J38" i="16"/>
  <c r="I38" i="16"/>
  <c r="J37" i="16"/>
  <c r="I37" i="16"/>
  <c r="J36" i="16"/>
  <c r="I36" i="16"/>
  <c r="J35" i="16"/>
  <c r="I35" i="16"/>
  <c r="J34" i="16"/>
  <c r="I34" i="16"/>
  <c r="J33" i="16"/>
  <c r="I33" i="16"/>
  <c r="J32" i="16"/>
  <c r="I32" i="16"/>
  <c r="J31" i="16"/>
  <c r="I31" i="16"/>
  <c r="J29" i="16"/>
  <c r="I29" i="16"/>
  <c r="J28" i="16"/>
  <c r="I28" i="16"/>
  <c r="J27" i="16"/>
  <c r="I27" i="16"/>
  <c r="J26" i="16"/>
  <c r="I26" i="16"/>
  <c r="J24" i="16"/>
  <c r="I24" i="16"/>
  <c r="J23" i="16"/>
  <c r="I23" i="16"/>
  <c r="J22" i="16"/>
  <c r="I22" i="16"/>
  <c r="J21" i="16"/>
  <c r="I21" i="16"/>
  <c r="J20" i="16"/>
  <c r="I20" i="16"/>
  <c r="J19" i="16"/>
  <c r="I19" i="16"/>
  <c r="J18" i="16"/>
  <c r="I18" i="16"/>
  <c r="J17" i="16"/>
  <c r="I17" i="16"/>
  <c r="J16" i="16"/>
  <c r="I16" i="16"/>
  <c r="H16" i="16"/>
  <c r="J15" i="16"/>
  <c r="I15" i="16"/>
  <c r="H15" i="16"/>
  <c r="J14" i="16"/>
  <c r="I14" i="16"/>
  <c r="H14" i="16"/>
  <c r="J13" i="16"/>
  <c r="I13" i="16"/>
  <c r="H13" i="16"/>
  <c r="E105" i="46" s="1"/>
  <c r="J12" i="16"/>
  <c r="I12" i="16"/>
  <c r="H77" i="46"/>
  <c r="J11" i="16"/>
  <c r="I11" i="16"/>
  <c r="G77" i="46"/>
  <c r="F77" i="46"/>
  <c r="J9" i="16"/>
  <c r="I9" i="16"/>
  <c r="E77" i="46"/>
  <c r="J8" i="16"/>
  <c r="I8" i="16"/>
  <c r="J6" i="16"/>
  <c r="I6" i="16"/>
  <c r="J5" i="16"/>
  <c r="I5" i="16"/>
  <c r="H4" i="16"/>
  <c r="D49" i="46" s="1"/>
  <c r="G3" i="16"/>
  <c r="E3" i="16"/>
  <c r="D3" i="16"/>
  <c r="J69" i="48"/>
  <c r="I69" i="48"/>
  <c r="J68" i="48"/>
  <c r="I68" i="48"/>
  <c r="J67" i="48"/>
  <c r="I67" i="48"/>
  <c r="J66" i="48"/>
  <c r="I66" i="48"/>
  <c r="J65" i="48"/>
  <c r="I65" i="48"/>
  <c r="J64" i="48"/>
  <c r="I64" i="48"/>
  <c r="J62" i="48"/>
  <c r="I62" i="48"/>
  <c r="J61" i="48"/>
  <c r="I61" i="48"/>
  <c r="J60" i="48"/>
  <c r="I60" i="48"/>
  <c r="J59" i="48"/>
  <c r="I59" i="48"/>
  <c r="J58" i="48"/>
  <c r="I58" i="48"/>
  <c r="J57" i="48"/>
  <c r="I57" i="48"/>
  <c r="J56" i="48"/>
  <c r="I56" i="48"/>
  <c r="J55" i="48"/>
  <c r="I55" i="48"/>
  <c r="J53" i="48"/>
  <c r="I53" i="48"/>
  <c r="J52" i="48"/>
  <c r="I52" i="48"/>
  <c r="J51" i="48"/>
  <c r="I51" i="48"/>
  <c r="J50" i="48"/>
  <c r="I50" i="48"/>
  <c r="J49" i="48"/>
  <c r="I49" i="48"/>
  <c r="J48" i="48"/>
  <c r="I48" i="48"/>
  <c r="J47" i="48"/>
  <c r="I47" i="48"/>
  <c r="J46" i="48"/>
  <c r="I46" i="48"/>
  <c r="J45" i="48"/>
  <c r="I45" i="48"/>
  <c r="J44" i="48"/>
  <c r="I44" i="48"/>
  <c r="J43" i="48"/>
  <c r="I43" i="48"/>
  <c r="J42" i="48"/>
  <c r="I42" i="48"/>
  <c r="J41" i="48"/>
  <c r="I41" i="48"/>
  <c r="J40" i="48"/>
  <c r="I40" i="48"/>
  <c r="J39" i="48"/>
  <c r="I39" i="48"/>
  <c r="J38" i="48"/>
  <c r="I38" i="48"/>
  <c r="J37" i="48"/>
  <c r="I37" i="48"/>
  <c r="J36" i="48"/>
  <c r="I36" i="48"/>
  <c r="J35" i="48"/>
  <c r="I35" i="48"/>
  <c r="J34" i="48"/>
  <c r="I34" i="48"/>
  <c r="J33" i="48"/>
  <c r="I33" i="48"/>
  <c r="J32" i="48"/>
  <c r="I32" i="48"/>
  <c r="J31" i="48"/>
  <c r="I31" i="48"/>
  <c r="J30" i="48"/>
  <c r="I30" i="48"/>
  <c r="J28" i="48"/>
  <c r="I28" i="48"/>
  <c r="J27" i="48"/>
  <c r="I27" i="48"/>
  <c r="J26" i="48"/>
  <c r="I26" i="48"/>
  <c r="J25" i="48"/>
  <c r="I25" i="48"/>
  <c r="J24" i="48"/>
  <c r="I24" i="48"/>
  <c r="J23" i="48"/>
  <c r="I23" i="48"/>
  <c r="J22" i="48"/>
  <c r="I22" i="48"/>
  <c r="J21" i="48"/>
  <c r="I21" i="48"/>
  <c r="J20" i="48"/>
  <c r="I20" i="48"/>
  <c r="J19" i="48"/>
  <c r="I19" i="48"/>
  <c r="J18" i="48"/>
  <c r="I18" i="48"/>
  <c r="J17" i="48"/>
  <c r="I17" i="48"/>
  <c r="H16" i="48"/>
  <c r="J15" i="48"/>
  <c r="I15" i="48"/>
  <c r="H15" i="48"/>
  <c r="J14" i="48"/>
  <c r="I14" i="48"/>
  <c r="H14" i="48"/>
  <c r="J13" i="48"/>
  <c r="I13" i="48"/>
  <c r="H13" i="48"/>
  <c r="E104" i="46" s="1"/>
  <c r="H12" i="48"/>
  <c r="H76" i="46" s="1"/>
  <c r="J11" i="48"/>
  <c r="I11" i="48"/>
  <c r="H11" i="48"/>
  <c r="G76" i="46" s="1"/>
  <c r="J10" i="48"/>
  <c r="I10" i="48"/>
  <c r="H10" i="48"/>
  <c r="F76" i="46" s="1"/>
  <c r="J9" i="48"/>
  <c r="I9" i="48"/>
  <c r="H9" i="48"/>
  <c r="E76" i="46" s="1"/>
  <c r="J8" i="48"/>
  <c r="I8" i="48"/>
  <c r="J7" i="48"/>
  <c r="I7" i="48"/>
  <c r="J5" i="48"/>
  <c r="I5" i="48"/>
  <c r="H4" i="48"/>
  <c r="G3" i="48"/>
  <c r="E3" i="48"/>
  <c r="D3" i="48"/>
  <c r="J26" i="53"/>
  <c r="I26" i="53"/>
  <c r="J25" i="53"/>
  <c r="I25" i="53"/>
  <c r="J24" i="53"/>
  <c r="I24" i="53"/>
  <c r="J23" i="53"/>
  <c r="I23" i="53"/>
  <c r="J22" i="53"/>
  <c r="I22" i="53"/>
  <c r="J21" i="53"/>
  <c r="I21" i="53"/>
  <c r="J20" i="53"/>
  <c r="I20" i="53"/>
  <c r="J19" i="53"/>
  <c r="I19" i="53"/>
  <c r="J18" i="53"/>
  <c r="I18" i="53"/>
  <c r="J17" i="53"/>
  <c r="I17" i="53"/>
  <c r="J16" i="53"/>
  <c r="I16" i="53"/>
  <c r="H16" i="53"/>
  <c r="J15" i="53"/>
  <c r="I15" i="53"/>
  <c r="H15" i="53"/>
  <c r="J14" i="53"/>
  <c r="I14" i="53"/>
  <c r="H14" i="53"/>
  <c r="J13" i="53"/>
  <c r="I13" i="53"/>
  <c r="H13" i="53"/>
  <c r="E103" i="46" s="1"/>
  <c r="J12" i="53"/>
  <c r="I12" i="53"/>
  <c r="H75" i="46"/>
  <c r="J11" i="53"/>
  <c r="I11" i="53"/>
  <c r="G75" i="46"/>
  <c r="J10" i="53"/>
  <c r="I10" i="53"/>
  <c r="F75" i="46"/>
  <c r="J9" i="53"/>
  <c r="I9" i="53"/>
  <c r="E75" i="46"/>
  <c r="J8" i="53"/>
  <c r="I8" i="53"/>
  <c r="J7" i="53"/>
  <c r="I7" i="53"/>
  <c r="J6" i="53"/>
  <c r="I6" i="53"/>
  <c r="J5" i="53"/>
  <c r="I5" i="53"/>
  <c r="H4" i="53"/>
  <c r="G3" i="53"/>
  <c r="H8" i="53" s="1"/>
  <c r="E3" i="53"/>
  <c r="D3" i="53"/>
  <c r="J37" i="15"/>
  <c r="I37" i="15"/>
  <c r="J36" i="15"/>
  <c r="I36" i="15"/>
  <c r="J35" i="15"/>
  <c r="I35" i="15"/>
  <c r="J34" i="15"/>
  <c r="I34" i="15"/>
  <c r="J33" i="15"/>
  <c r="I33" i="15"/>
  <c r="J32" i="15"/>
  <c r="I32" i="15"/>
  <c r="J31" i="15"/>
  <c r="I31" i="15"/>
  <c r="J30" i="15"/>
  <c r="I30" i="15"/>
  <c r="J29" i="15"/>
  <c r="I29" i="15"/>
  <c r="J27" i="15"/>
  <c r="I27" i="15"/>
  <c r="J26" i="15"/>
  <c r="I26" i="15"/>
  <c r="J25" i="15"/>
  <c r="I25" i="15"/>
  <c r="J24" i="15"/>
  <c r="I24" i="15"/>
  <c r="J23" i="15"/>
  <c r="I23" i="15"/>
  <c r="J22" i="15"/>
  <c r="I22" i="15"/>
  <c r="J21" i="15"/>
  <c r="I21" i="15"/>
  <c r="J20" i="15"/>
  <c r="I20" i="15"/>
  <c r="J19" i="15"/>
  <c r="I19" i="15"/>
  <c r="J18" i="15"/>
  <c r="I18" i="15"/>
  <c r="J17" i="15"/>
  <c r="I17" i="15"/>
  <c r="J16" i="15"/>
  <c r="I16" i="15"/>
  <c r="H16" i="15"/>
  <c r="J15" i="15"/>
  <c r="I15" i="15"/>
  <c r="H15" i="15"/>
  <c r="J14" i="15"/>
  <c r="I14" i="15"/>
  <c r="H14" i="15"/>
  <c r="J13" i="15"/>
  <c r="I13" i="15"/>
  <c r="H13" i="15"/>
  <c r="E102" i="46" s="1"/>
  <c r="J12" i="15"/>
  <c r="I12" i="15"/>
  <c r="H74" i="46"/>
  <c r="J11" i="15"/>
  <c r="I11" i="15"/>
  <c r="G74" i="46"/>
  <c r="J10" i="15"/>
  <c r="I10" i="15"/>
  <c r="F74" i="46"/>
  <c r="J9" i="15"/>
  <c r="I9" i="15"/>
  <c r="E74" i="46"/>
  <c r="J8" i="15"/>
  <c r="I8" i="15"/>
  <c r="J7" i="15"/>
  <c r="I7" i="15"/>
  <c r="J6" i="15"/>
  <c r="I6" i="15"/>
  <c r="J5" i="15"/>
  <c r="I5" i="15"/>
  <c r="H4" i="15"/>
  <c r="D46" i="46" s="1"/>
  <c r="G3" i="15"/>
  <c r="E3" i="15"/>
  <c r="D3" i="15"/>
  <c r="J11" i="10"/>
  <c r="J33" i="12"/>
  <c r="I33" i="12"/>
  <c r="J32" i="12"/>
  <c r="I32" i="12"/>
  <c r="J31" i="12"/>
  <c r="I31" i="12"/>
  <c r="J30" i="12"/>
  <c r="I30" i="12"/>
  <c r="J29" i="12"/>
  <c r="I29" i="12"/>
  <c r="J28" i="12"/>
  <c r="I28" i="12"/>
  <c r="J27" i="12"/>
  <c r="I27" i="12"/>
  <c r="J26" i="12"/>
  <c r="I26" i="12"/>
  <c r="J25" i="12"/>
  <c r="I25" i="12"/>
  <c r="J23" i="12"/>
  <c r="I23" i="12"/>
  <c r="J22" i="12"/>
  <c r="I22" i="12"/>
  <c r="J21" i="12"/>
  <c r="I21" i="12"/>
  <c r="J20" i="12"/>
  <c r="I20" i="12"/>
  <c r="J19" i="12"/>
  <c r="I19" i="12"/>
  <c r="J18" i="12"/>
  <c r="I18" i="12"/>
  <c r="J17" i="12"/>
  <c r="I17" i="12"/>
  <c r="J16" i="12"/>
  <c r="I16" i="12"/>
  <c r="H16" i="12"/>
  <c r="J15" i="12"/>
  <c r="I15" i="12"/>
  <c r="H15" i="12"/>
  <c r="J14" i="12"/>
  <c r="I14" i="12"/>
  <c r="H14" i="12"/>
  <c r="J13" i="12"/>
  <c r="I13" i="12"/>
  <c r="H13" i="12"/>
  <c r="E101" i="46" s="1"/>
  <c r="J12" i="12"/>
  <c r="I12" i="12"/>
  <c r="H73" i="46"/>
  <c r="J11" i="12"/>
  <c r="I11" i="12"/>
  <c r="G73" i="46"/>
  <c r="J10" i="12"/>
  <c r="I10" i="12"/>
  <c r="F73" i="46"/>
  <c r="J9" i="12"/>
  <c r="I9" i="12"/>
  <c r="E73" i="46"/>
  <c r="J8" i="12"/>
  <c r="I8" i="12"/>
  <c r="J7" i="12"/>
  <c r="I7" i="12"/>
  <c r="J6" i="12"/>
  <c r="I6" i="12"/>
  <c r="J5" i="12"/>
  <c r="I5" i="12"/>
  <c r="H4" i="12"/>
  <c r="D45" i="46" s="1"/>
  <c r="G3" i="12"/>
  <c r="H8" i="12" s="1"/>
  <c r="E3" i="12"/>
  <c r="D3" i="12"/>
  <c r="F9" i="10"/>
  <c r="H17" i="52"/>
  <c r="J17" i="52"/>
  <c r="I17" i="52"/>
  <c r="H16" i="52"/>
  <c r="J16" i="52"/>
  <c r="I16" i="52"/>
  <c r="H15" i="52"/>
  <c r="J15" i="52"/>
  <c r="I15" i="52"/>
  <c r="H14" i="52"/>
  <c r="E100" i="46" s="1"/>
  <c r="J14" i="52"/>
  <c r="I14" i="52"/>
  <c r="H13" i="52"/>
  <c r="H72" i="46" s="1"/>
  <c r="J13" i="52"/>
  <c r="I13" i="52"/>
  <c r="G72" i="46"/>
  <c r="F72" i="46"/>
  <c r="J11" i="52"/>
  <c r="I11" i="52"/>
  <c r="E72" i="46"/>
  <c r="J10" i="52"/>
  <c r="I10" i="52"/>
  <c r="J9" i="52"/>
  <c r="I9" i="52"/>
  <c r="J8" i="52"/>
  <c r="I8" i="52"/>
  <c r="J7" i="52"/>
  <c r="I7" i="52"/>
  <c r="H5" i="52"/>
  <c r="F7" i="10" s="1"/>
  <c r="G4" i="52"/>
  <c r="H8" i="52" s="1"/>
  <c r="E4" i="52"/>
  <c r="D4" i="52"/>
  <c r="I5" i="10"/>
  <c r="J39" i="4"/>
  <c r="I39" i="4"/>
  <c r="J38" i="4"/>
  <c r="I38" i="4"/>
  <c r="J37" i="4"/>
  <c r="I37" i="4"/>
  <c r="J36" i="4"/>
  <c r="I36" i="4"/>
  <c r="J35" i="4"/>
  <c r="I35" i="4"/>
  <c r="J34" i="4"/>
  <c r="I34" i="4"/>
  <c r="J33" i="4"/>
  <c r="I33" i="4"/>
  <c r="J32" i="4"/>
  <c r="I32" i="4"/>
  <c r="J31" i="4"/>
  <c r="I31" i="4"/>
  <c r="J30" i="4"/>
  <c r="I30" i="4"/>
  <c r="J29" i="4"/>
  <c r="I29" i="4"/>
  <c r="J28" i="4"/>
  <c r="I28" i="4"/>
  <c r="J27" i="4"/>
  <c r="I27" i="4"/>
  <c r="J26" i="4"/>
  <c r="I26" i="4"/>
  <c r="J25" i="4"/>
  <c r="I25" i="4"/>
  <c r="J24" i="4"/>
  <c r="I24" i="4"/>
  <c r="J23" i="4"/>
  <c r="I23" i="4"/>
  <c r="J22" i="4"/>
  <c r="I22" i="4"/>
  <c r="J21" i="4"/>
  <c r="I21" i="4"/>
  <c r="J20" i="4"/>
  <c r="I20" i="4"/>
  <c r="J19" i="4"/>
  <c r="I19" i="4"/>
  <c r="J18" i="4"/>
  <c r="I18" i="4"/>
  <c r="J17" i="4"/>
  <c r="I17" i="4"/>
  <c r="J16" i="4"/>
  <c r="I16" i="4"/>
  <c r="H16" i="4"/>
  <c r="J15" i="4"/>
  <c r="I15" i="4"/>
  <c r="H15" i="4"/>
  <c r="J14" i="4"/>
  <c r="I14" i="4"/>
  <c r="H14" i="4"/>
  <c r="J13" i="4"/>
  <c r="I13" i="4"/>
  <c r="H13" i="4"/>
  <c r="E99" i="46" s="1"/>
  <c r="J12" i="4"/>
  <c r="I12" i="4"/>
  <c r="H71" i="46"/>
  <c r="J11" i="4"/>
  <c r="I11" i="4"/>
  <c r="G71" i="46"/>
  <c r="J10" i="4"/>
  <c r="I10" i="4"/>
  <c r="F71" i="46"/>
  <c r="J9" i="4"/>
  <c r="I9" i="4"/>
  <c r="E71" i="46"/>
  <c r="J8" i="4"/>
  <c r="I8" i="4"/>
  <c r="J7" i="4"/>
  <c r="I7" i="4"/>
  <c r="J6" i="4"/>
  <c r="I6" i="4"/>
  <c r="J5" i="4"/>
  <c r="I5" i="4"/>
  <c r="G3" i="4"/>
  <c r="H7" i="4" s="1"/>
  <c r="E3" i="4"/>
  <c r="D3" i="4"/>
  <c r="D38" i="46"/>
  <c r="D36" i="46"/>
  <c r="D34" i="46"/>
  <c r="D27" i="46"/>
  <c r="B27" i="46"/>
  <c r="D20" i="46"/>
  <c r="D17" i="46"/>
  <c r="D16" i="46"/>
  <c r="F39" i="10" l="1"/>
  <c r="F38" i="10"/>
  <c r="D37" i="46"/>
  <c r="F37" i="10"/>
  <c r="D35" i="46"/>
  <c r="D64" i="46"/>
  <c r="F36" i="10"/>
  <c r="D33" i="46"/>
  <c r="D62" i="46"/>
  <c r="F32" i="10"/>
  <c r="D61" i="46"/>
  <c r="D32" i="46"/>
  <c r="D60" i="46"/>
  <c r="D31" i="46"/>
  <c r="F30" i="10"/>
  <c r="D29" i="46"/>
  <c r="D58" i="46"/>
  <c r="F29" i="10"/>
  <c r="D30" i="46"/>
  <c r="D59" i="46"/>
  <c r="D57" i="46"/>
  <c r="D28" i="46"/>
  <c r="F26" i="10"/>
  <c r="F25" i="10"/>
  <c r="F23" i="10"/>
  <c r="D54" i="46"/>
  <c r="D25" i="46"/>
  <c r="D53" i="46"/>
  <c r="D24" i="46"/>
  <c r="F19" i="10"/>
  <c r="D52" i="46"/>
  <c r="D23" i="46"/>
  <c r="D22" i="46"/>
  <c r="D51" i="46"/>
  <c r="F17" i="10"/>
  <c r="F16" i="10"/>
  <c r="D50" i="46"/>
  <c r="D21" i="46"/>
  <c r="F15" i="10"/>
  <c r="D48" i="46"/>
  <c r="D19" i="46"/>
  <c r="F14" i="10"/>
  <c r="D18" i="46"/>
  <c r="D47" i="46"/>
  <c r="F13" i="10"/>
  <c r="F12" i="10"/>
  <c r="F10" i="10"/>
  <c r="I95" i="46"/>
  <c r="I38" i="10"/>
  <c r="H66" i="46"/>
  <c r="I94" i="46"/>
  <c r="I93" i="46"/>
  <c r="I92" i="46"/>
  <c r="H36" i="10"/>
  <c r="G64" i="46"/>
  <c r="I91" i="46"/>
  <c r="E62" i="46"/>
  <c r="E33" i="46"/>
  <c r="I90" i="46"/>
  <c r="E32" i="46"/>
  <c r="E61" i="46"/>
  <c r="I89" i="46"/>
  <c r="I88" i="46"/>
  <c r="I30" i="10"/>
  <c r="H60" i="46"/>
  <c r="I29" i="10"/>
  <c r="H58" i="46"/>
  <c r="I87" i="46"/>
  <c r="I85" i="46"/>
  <c r="I84" i="46"/>
  <c r="I24" i="10"/>
  <c r="H55" i="46"/>
  <c r="I82" i="46"/>
  <c r="I81" i="46"/>
  <c r="E52" i="46"/>
  <c r="E23" i="46"/>
  <c r="I80" i="46"/>
  <c r="I79" i="46"/>
  <c r="E22" i="46"/>
  <c r="E51" i="46"/>
  <c r="I78" i="46"/>
  <c r="I76" i="46"/>
  <c r="I75" i="46"/>
  <c r="I13" i="10"/>
  <c r="H47" i="46"/>
  <c r="I74" i="46"/>
  <c r="I73" i="46"/>
  <c r="I10" i="10"/>
  <c r="H45" i="46"/>
  <c r="I72" i="46"/>
  <c r="H7" i="10"/>
  <c r="G44" i="46"/>
  <c r="I83" i="46"/>
  <c r="F24" i="10"/>
  <c r="D26" i="46"/>
  <c r="D13" i="46" s="1"/>
  <c r="D7" i="46" s="1"/>
  <c r="D55" i="46"/>
  <c r="H4" i="10"/>
  <c r="G43" i="46"/>
  <c r="H70" i="46"/>
  <c r="G70" i="46"/>
  <c r="F70" i="46"/>
  <c r="I86" i="46"/>
  <c r="E98" i="46"/>
  <c r="E70" i="46"/>
  <c r="I77" i="46"/>
  <c r="I71" i="46"/>
  <c r="I14" i="46"/>
  <c r="J38" i="46" s="1"/>
  <c r="C14" i="46"/>
  <c r="C13" i="46" s="1"/>
  <c r="G7" i="46"/>
  <c r="H8" i="41"/>
  <c r="H5" i="41"/>
  <c r="J31" i="10"/>
  <c r="J22" i="10"/>
  <c r="J17" i="10"/>
  <c r="J18" i="10"/>
  <c r="J32" i="10"/>
  <c r="H13" i="46"/>
  <c r="H7" i="46" s="1"/>
  <c r="E2" i="10"/>
  <c r="K22" i="41"/>
  <c r="K23" i="51"/>
  <c r="K43" i="51"/>
  <c r="K45" i="51"/>
  <c r="K6" i="22"/>
  <c r="K8" i="22"/>
  <c r="K6" i="21"/>
  <c r="K10" i="21"/>
  <c r="K9" i="51"/>
  <c r="K73" i="43"/>
  <c r="K9" i="48"/>
  <c r="K9" i="50"/>
  <c r="K11" i="50"/>
  <c r="K15" i="50"/>
  <c r="H106" i="46" s="1"/>
  <c r="K33" i="50"/>
  <c r="K35" i="50"/>
  <c r="K38" i="50"/>
  <c r="K44" i="50"/>
  <c r="K11" i="34"/>
  <c r="K15" i="34"/>
  <c r="H108" i="46" s="1"/>
  <c r="K21" i="49"/>
  <c r="K27" i="12"/>
  <c r="K9" i="29"/>
  <c r="K13" i="29"/>
  <c r="F115" i="46" s="1"/>
  <c r="K7" i="43"/>
  <c r="K9" i="4"/>
  <c r="K29" i="43"/>
  <c r="K77" i="43"/>
  <c r="K81" i="43"/>
  <c r="K7" i="25"/>
  <c r="K11" i="25"/>
  <c r="K6" i="41"/>
  <c r="K8" i="41"/>
  <c r="K12" i="41"/>
  <c r="H7" i="43"/>
  <c r="K11" i="43"/>
  <c r="K15" i="43"/>
  <c r="H118" i="46" s="1"/>
  <c r="F2" i="10"/>
  <c r="K39" i="4"/>
  <c r="K22" i="15"/>
  <c r="K40" i="48"/>
  <c r="K52" i="48"/>
  <c r="K19" i="16"/>
  <c r="K28" i="4"/>
  <c r="K36" i="4"/>
  <c r="K23" i="15"/>
  <c r="K8" i="48"/>
  <c r="K18" i="48"/>
  <c r="K49" i="48"/>
  <c r="K51" i="48"/>
  <c r="K58" i="48"/>
  <c r="K6" i="16"/>
  <c r="K12" i="16"/>
  <c r="K16" i="16"/>
  <c r="K18" i="16"/>
  <c r="K5" i="23"/>
  <c r="K12" i="44"/>
  <c r="K16" i="44"/>
  <c r="H8" i="43"/>
  <c r="K20" i="43"/>
  <c r="K6" i="25"/>
  <c r="K27" i="25"/>
  <c r="K17" i="41"/>
  <c r="K23" i="41"/>
  <c r="K25" i="41"/>
  <c r="K24" i="49"/>
  <c r="K5" i="50"/>
  <c r="K22" i="34"/>
  <c r="K44" i="34"/>
  <c r="K7" i="19"/>
  <c r="K53" i="19"/>
  <c r="K57" i="19"/>
  <c r="K5" i="51"/>
  <c r="K7" i="47"/>
  <c r="K51" i="47"/>
  <c r="K73" i="47"/>
  <c r="K11" i="4"/>
  <c r="K15" i="4"/>
  <c r="H99" i="46" s="1"/>
  <c r="K11" i="48"/>
  <c r="K16" i="19"/>
  <c r="K19" i="19"/>
  <c r="K21" i="19"/>
  <c r="K24" i="19"/>
  <c r="K28" i="19"/>
  <c r="K82" i="19"/>
  <c r="K86" i="19"/>
  <c r="K88" i="19"/>
  <c r="K91" i="19"/>
  <c r="K9" i="49"/>
  <c r="K15" i="49"/>
  <c r="H110" i="46" s="1"/>
  <c r="K22" i="51"/>
  <c r="K11" i="28"/>
  <c r="K14" i="41"/>
  <c r="G123" i="46" s="1"/>
  <c r="K6" i="53"/>
  <c r="K8" i="53"/>
  <c r="K12" i="53"/>
  <c r="K16" i="53"/>
  <c r="K20" i="53"/>
  <c r="K10" i="48"/>
  <c r="K30" i="12"/>
  <c r="H5" i="53"/>
  <c r="K9" i="28"/>
  <c r="K13" i="28"/>
  <c r="F122" i="46" s="1"/>
  <c r="K28" i="41"/>
  <c r="K36" i="41"/>
  <c r="K32" i="15"/>
  <c r="K10" i="53"/>
  <c r="K14" i="53"/>
  <c r="G103" i="46" s="1"/>
  <c r="K7" i="48"/>
  <c r="K14" i="16"/>
  <c r="G105" i="46" s="1"/>
  <c r="K17" i="16"/>
  <c r="K24" i="16"/>
  <c r="K29" i="16"/>
  <c r="K19" i="50"/>
  <c r="K32" i="34"/>
  <c r="K40" i="19"/>
  <c r="K62" i="19"/>
  <c r="K24" i="21"/>
  <c r="K8" i="47"/>
  <c r="K12" i="47"/>
  <c r="K16" i="47"/>
  <c r="K18" i="47"/>
  <c r="K25" i="47"/>
  <c r="K30" i="47"/>
  <c r="K65" i="47"/>
  <c r="K74" i="47"/>
  <c r="K28" i="43"/>
  <c r="K41" i="43"/>
  <c r="K65" i="43"/>
  <c r="K74" i="43"/>
  <c r="K76" i="43"/>
  <c r="K78" i="43"/>
  <c r="K80" i="43"/>
  <c r="K84" i="43"/>
  <c r="K117" i="43"/>
  <c r="K11" i="27"/>
  <c r="K15" i="27"/>
  <c r="H120" i="46" s="1"/>
  <c r="K19" i="27"/>
  <c r="K19" i="38"/>
  <c r="K43" i="38"/>
  <c r="K13" i="4"/>
  <c r="F99" i="46" s="1"/>
  <c r="K11" i="52"/>
  <c r="K13" i="52"/>
  <c r="K17" i="52"/>
  <c r="K5" i="12"/>
  <c r="K7" i="12"/>
  <c r="K10" i="12"/>
  <c r="K14" i="12"/>
  <c r="G101" i="46" s="1"/>
  <c r="K23" i="12"/>
  <c r="K26" i="50"/>
  <c r="K25" i="19"/>
  <c r="K63" i="19"/>
  <c r="K11" i="29"/>
  <c r="K15" i="29"/>
  <c r="H115" i="46" s="1"/>
  <c r="K38" i="43"/>
  <c r="K67" i="43"/>
  <c r="K10" i="41"/>
  <c r="K21" i="21"/>
  <c r="K36" i="21"/>
  <c r="K38" i="21"/>
  <c r="K79" i="47"/>
  <c r="K81" i="47"/>
  <c r="K96" i="47"/>
  <c r="K6" i="44"/>
  <c r="K17" i="44"/>
  <c r="K8" i="43"/>
  <c r="K12" i="43"/>
  <c r="K16" i="43"/>
  <c r="K21" i="43"/>
  <c r="K23" i="43"/>
  <c r="K25" i="43"/>
  <c r="K91" i="43"/>
  <c r="K106" i="43"/>
  <c r="K114" i="43"/>
  <c r="K13" i="27"/>
  <c r="F120" i="46" s="1"/>
  <c r="K18" i="38"/>
  <c r="K34" i="38"/>
  <c r="H7" i="53"/>
  <c r="K18" i="49"/>
  <c r="H7" i="52"/>
  <c r="K18" i="4"/>
  <c r="K22" i="4"/>
  <c r="H6" i="52"/>
  <c r="H9" i="52"/>
  <c r="K7" i="4"/>
  <c r="K33" i="4"/>
  <c r="K35" i="4"/>
  <c r="K37" i="4"/>
  <c r="K7" i="52"/>
  <c r="K22" i="12"/>
  <c r="K6" i="15"/>
  <c r="H6" i="53"/>
  <c r="K7" i="53"/>
  <c r="K11" i="53"/>
  <c r="K15" i="53"/>
  <c r="H103" i="46" s="1"/>
  <c r="H7" i="16"/>
  <c r="H6" i="16"/>
  <c r="K13" i="16"/>
  <c r="F105" i="46" s="1"/>
  <c r="K21" i="16"/>
  <c r="K23" i="16"/>
  <c r="K31" i="16"/>
  <c r="K35" i="16"/>
  <c r="K37" i="16"/>
  <c r="K42" i="16"/>
  <c r="K23" i="50"/>
  <c r="K27" i="50"/>
  <c r="K7" i="34"/>
  <c r="K18" i="19"/>
  <c r="K23" i="19"/>
  <c r="K29" i="19"/>
  <c r="K59" i="19"/>
  <c r="K77" i="19"/>
  <c r="K10" i="15"/>
  <c r="K19" i="15"/>
  <c r="K21" i="15"/>
  <c r="K24" i="15"/>
  <c r="K26" i="15"/>
  <c r="K5" i="53"/>
  <c r="K9" i="53"/>
  <c r="K13" i="53"/>
  <c r="F103" i="46" s="1"/>
  <c r="K5" i="48"/>
  <c r="K15" i="48"/>
  <c r="H104" i="46" s="1"/>
  <c r="K19" i="48"/>
  <c r="K30" i="48"/>
  <c r="K32" i="48"/>
  <c r="K34" i="48"/>
  <c r="K36" i="48"/>
  <c r="K66" i="48"/>
  <c r="H5" i="16"/>
  <c r="K11" i="16"/>
  <c r="K15" i="16"/>
  <c r="H105" i="46" s="1"/>
  <c r="K30" i="51"/>
  <c r="K37" i="51"/>
  <c r="K41" i="51"/>
  <c r="K56" i="47"/>
  <c r="K8" i="23"/>
  <c r="K12" i="23"/>
  <c r="K16" i="23"/>
  <c r="K20" i="23"/>
  <c r="K48" i="43"/>
  <c r="K64" i="43"/>
  <c r="K82" i="43"/>
  <c r="K31" i="48"/>
  <c r="K35" i="48"/>
  <c r="K62" i="48"/>
  <c r="K20" i="16"/>
  <c r="K51" i="16"/>
  <c r="K37" i="50"/>
  <c r="K45" i="50"/>
  <c r="K8" i="17"/>
  <c r="K27" i="34"/>
  <c r="K34" i="34"/>
  <c r="K36" i="34"/>
  <c r="K38" i="34"/>
  <c r="K40" i="34"/>
  <c r="K45" i="19"/>
  <c r="K49" i="19"/>
  <c r="K52" i="19"/>
  <c r="K54" i="19"/>
  <c r="K56" i="19"/>
  <c r="K58" i="19"/>
  <c r="K89" i="19"/>
  <c r="K20" i="49"/>
  <c r="K26" i="51"/>
  <c r="K34" i="51"/>
  <c r="K36" i="51"/>
  <c r="K38" i="51"/>
  <c r="K42" i="51"/>
  <c r="K49" i="51"/>
  <c r="K51" i="51"/>
  <c r="K53" i="51"/>
  <c r="K55" i="51"/>
  <c r="K17" i="21"/>
  <c r="K30" i="21"/>
  <c r="K10" i="47"/>
  <c r="K14" i="47"/>
  <c r="G114" i="46" s="1"/>
  <c r="K17" i="47"/>
  <c r="K19" i="47"/>
  <c r="K21" i="47"/>
  <c r="K28" i="47"/>
  <c r="K32" i="47"/>
  <c r="K43" i="47"/>
  <c r="K45" i="47"/>
  <c r="K64" i="47"/>
  <c r="K78" i="47"/>
  <c r="K93" i="47"/>
  <c r="K95" i="47"/>
  <c r="K17" i="23"/>
  <c r="K45" i="43"/>
  <c r="K47" i="43"/>
  <c r="K61" i="43"/>
  <c r="K63" i="43"/>
  <c r="K83" i="43"/>
  <c r="K88" i="43"/>
  <c r="K98" i="43"/>
  <c r="K111" i="43"/>
  <c r="K5" i="27"/>
  <c r="K7" i="27"/>
  <c r="K20" i="38"/>
  <c r="K22" i="38"/>
  <c r="K36" i="38"/>
  <c r="K38" i="38"/>
  <c r="K51" i="38"/>
  <c r="K37" i="21"/>
  <c r="K9" i="23"/>
  <c r="K13" i="23"/>
  <c r="F116" i="46" s="1"/>
  <c r="K11" i="44"/>
  <c r="K15" i="44"/>
  <c r="H117" i="46" s="1"/>
  <c r="K24" i="43"/>
  <c r="K68" i="43"/>
  <c r="K18" i="25"/>
  <c r="K24" i="25"/>
  <c r="K26" i="25"/>
  <c r="K29" i="25"/>
  <c r="K23" i="38"/>
  <c r="K25" i="38"/>
  <c r="K27" i="38"/>
  <c r="K35" i="38"/>
  <c r="K39" i="38"/>
  <c r="K41" i="38"/>
  <c r="K50" i="38"/>
  <c r="K5" i="28"/>
  <c r="K7" i="28"/>
  <c r="H5" i="4"/>
  <c r="E43" i="46" s="1"/>
  <c r="H8" i="4"/>
  <c r="K15" i="52"/>
  <c r="G100" i="46" s="1"/>
  <c r="K33" i="12"/>
  <c r="H6" i="15"/>
  <c r="H7" i="15"/>
  <c r="H8" i="15"/>
  <c r="H5" i="15"/>
  <c r="E46" i="46" s="1"/>
  <c r="K37" i="48"/>
  <c r="K39" i="48"/>
  <c r="K41" i="48"/>
  <c r="K45" i="48"/>
  <c r="K14" i="52"/>
  <c r="F100" i="46" s="1"/>
  <c r="K36" i="15"/>
  <c r="K17" i="53"/>
  <c r="K17" i="48"/>
  <c r="K34" i="4"/>
  <c r="H6" i="4"/>
  <c r="K21" i="4"/>
  <c r="K23" i="4"/>
  <c r="K27" i="4"/>
  <c r="K16" i="52"/>
  <c r="H100" i="46" s="1"/>
  <c r="K43" i="16"/>
  <c r="K47" i="16"/>
  <c r="K18" i="50"/>
  <c r="K25" i="50"/>
  <c r="K49" i="50"/>
  <c r="K53" i="50"/>
  <c r="K5" i="19"/>
  <c r="K8" i="51"/>
  <c r="K17" i="51"/>
  <c r="K21" i="51"/>
  <c r="K94" i="47"/>
  <c r="H6" i="23"/>
  <c r="K11" i="23"/>
  <c r="K15" i="23"/>
  <c r="H116" i="46" s="1"/>
  <c r="K10" i="44"/>
  <c r="K5" i="4"/>
  <c r="K24" i="4"/>
  <c r="K31" i="4"/>
  <c r="K21" i="12"/>
  <c r="K32" i="12"/>
  <c r="K9" i="15"/>
  <c r="K13" i="15"/>
  <c r="F102" i="46" s="1"/>
  <c r="K31" i="15"/>
  <c r="K33" i="15"/>
  <c r="K35" i="15"/>
  <c r="K23" i="53"/>
  <c r="K23" i="48"/>
  <c r="K27" i="48"/>
  <c r="K47" i="48"/>
  <c r="K48" i="16"/>
  <c r="K50" i="16"/>
  <c r="K6" i="50"/>
  <c r="K17" i="50"/>
  <c r="K24" i="50"/>
  <c r="K41" i="50"/>
  <c r="K43" i="50"/>
  <c r="K46" i="50"/>
  <c r="K48" i="50"/>
  <c r="K50" i="50"/>
  <c r="K52" i="50"/>
  <c r="H8" i="34"/>
  <c r="K19" i="34"/>
  <c r="K46" i="34"/>
  <c r="K9" i="19"/>
  <c r="K15" i="19"/>
  <c r="H109" i="46" s="1"/>
  <c r="K35" i="19"/>
  <c r="K39" i="19"/>
  <c r="K41" i="19"/>
  <c r="K70" i="19"/>
  <c r="K76" i="19"/>
  <c r="K78" i="19"/>
  <c r="K16" i="21"/>
  <c r="K6" i="29"/>
  <c r="K8" i="29"/>
  <c r="K12" i="29"/>
  <c r="K5" i="47"/>
  <c r="K9" i="47"/>
  <c r="K13" i="47"/>
  <c r="F114" i="46" s="1"/>
  <c r="K27" i="47"/>
  <c r="K31" i="47"/>
  <c r="K35" i="47"/>
  <c r="K38" i="47"/>
  <c r="K41" i="47"/>
  <c r="K53" i="47"/>
  <c r="K55" i="47"/>
  <c r="K70" i="47"/>
  <c r="K75" i="47"/>
  <c r="K82" i="47"/>
  <c r="K85" i="47"/>
  <c r="K87" i="47"/>
  <c r="H5" i="23"/>
  <c r="K7" i="23"/>
  <c r="K6" i="12"/>
  <c r="K8" i="12"/>
  <c r="K12" i="12"/>
  <c r="K16" i="12"/>
  <c r="K18" i="12"/>
  <c r="K25" i="12"/>
  <c r="K5" i="15"/>
  <c r="K8" i="15"/>
  <c r="K12" i="15"/>
  <c r="K16" i="15"/>
  <c r="K18" i="15"/>
  <c r="K30" i="15"/>
  <c r="K26" i="53"/>
  <c r="K20" i="48"/>
  <c r="K22" i="48"/>
  <c r="K24" i="48"/>
  <c r="K26" i="48"/>
  <c r="K28" i="48"/>
  <c r="K46" i="48"/>
  <c r="K48" i="48"/>
  <c r="K67" i="48"/>
  <c r="K69" i="48"/>
  <c r="K32" i="16"/>
  <c r="K34" i="16"/>
  <c r="K38" i="16"/>
  <c r="H7" i="34"/>
  <c r="K8" i="34"/>
  <c r="K12" i="34"/>
  <c r="K16" i="34"/>
  <c r="K18" i="34"/>
  <c r="K20" i="34"/>
  <c r="K30" i="34"/>
  <c r="K34" i="19"/>
  <c r="K36" i="19"/>
  <c r="K38" i="19"/>
  <c r="K46" i="19"/>
  <c r="K69" i="19"/>
  <c r="K72" i="19"/>
  <c r="K75" i="19"/>
  <c r="K83" i="19"/>
  <c r="K28" i="49"/>
  <c r="K30" i="49"/>
  <c r="K32" i="49"/>
  <c r="K50" i="51"/>
  <c r="K54" i="51"/>
  <c r="K58" i="51"/>
  <c r="K15" i="21"/>
  <c r="H112" i="46" s="1"/>
  <c r="K25" i="21"/>
  <c r="H7" i="23"/>
  <c r="K14" i="44"/>
  <c r="G117" i="46" s="1"/>
  <c r="K72" i="43"/>
  <c r="H7" i="28"/>
  <c r="H7" i="41"/>
  <c r="K27" i="49"/>
  <c r="K31" i="49"/>
  <c r="K12" i="51"/>
  <c r="K16" i="51"/>
  <c r="K18" i="51"/>
  <c r="K44" i="51"/>
  <c r="K5" i="22"/>
  <c r="K29" i="21"/>
  <c r="K31" i="21"/>
  <c r="K33" i="21"/>
  <c r="K5" i="29"/>
  <c r="K7" i="29"/>
  <c r="K10" i="29"/>
  <c r="K14" i="29"/>
  <c r="G115" i="46" s="1"/>
  <c r="K11" i="47"/>
  <c r="K15" i="47"/>
  <c r="H114" i="46" s="1"/>
  <c r="K20" i="47"/>
  <c r="K29" i="47"/>
  <c r="K33" i="47"/>
  <c r="K36" i="47"/>
  <c r="K42" i="47"/>
  <c r="K50" i="47"/>
  <c r="K52" i="47"/>
  <c r="K60" i="47"/>
  <c r="K66" i="47"/>
  <c r="K84" i="47"/>
  <c r="K91" i="47"/>
  <c r="K6" i="23"/>
  <c r="K10" i="23"/>
  <c r="K14" i="23"/>
  <c r="G116" i="46" s="1"/>
  <c r="K7" i="44"/>
  <c r="K9" i="44"/>
  <c r="K13" i="44"/>
  <c r="F117" i="46" s="1"/>
  <c r="I117" i="46" s="1"/>
  <c r="K18" i="44"/>
  <c r="K20" i="44"/>
  <c r="K32" i="43"/>
  <c r="K36" i="43"/>
  <c r="K44" i="43"/>
  <c r="K46" i="43"/>
  <c r="K52" i="43"/>
  <c r="K85" i="43"/>
  <c r="K89" i="43"/>
  <c r="K110" i="43"/>
  <c r="H6" i="27"/>
  <c r="K10" i="27"/>
  <c r="K14" i="27"/>
  <c r="G120" i="46" s="1"/>
  <c r="K17" i="27"/>
  <c r="K31" i="38"/>
  <c r="K33" i="38"/>
  <c r="K42" i="38"/>
  <c r="K44" i="38"/>
  <c r="K46" i="38"/>
  <c r="H6" i="28"/>
  <c r="K8" i="28"/>
  <c r="K12" i="28"/>
  <c r="H6" i="41"/>
  <c r="K7" i="41"/>
  <c r="K11" i="41"/>
  <c r="K15" i="41"/>
  <c r="H123" i="46" s="1"/>
  <c r="K21" i="41"/>
  <c r="K29" i="41"/>
  <c r="K31" i="41"/>
  <c r="K33" i="41"/>
  <c r="K33" i="43"/>
  <c r="K57" i="43"/>
  <c r="K90" i="43"/>
  <c r="K92" i="43"/>
  <c r="K94" i="43"/>
  <c r="K100" i="43"/>
  <c r="K103" i="43"/>
  <c r="K113" i="43"/>
  <c r="K23" i="25"/>
  <c r="K32" i="25"/>
  <c r="H5" i="27"/>
  <c r="K6" i="27"/>
  <c r="H8" i="27"/>
  <c r="K9" i="27"/>
  <c r="H5" i="28"/>
  <c r="K15" i="25"/>
  <c r="G119" i="46" s="1"/>
  <c r="K21" i="27"/>
  <c r="K23" i="27"/>
  <c r="K6" i="38"/>
  <c r="K8" i="38"/>
  <c r="K12" i="38"/>
  <c r="K17" i="38"/>
  <c r="K26" i="38"/>
  <c r="K28" i="38"/>
  <c r="K30" i="38"/>
  <c r="K47" i="38"/>
  <c r="K49" i="38"/>
  <c r="K6" i="28"/>
  <c r="K10" i="28"/>
  <c r="K14" i="28"/>
  <c r="G122" i="46" s="1"/>
  <c r="K5" i="41"/>
  <c r="K9" i="41"/>
  <c r="K13" i="41"/>
  <c r="F123" i="46" s="1"/>
  <c r="I123" i="46" s="1"/>
  <c r="K20" i="41"/>
  <c r="K30" i="41"/>
  <c r="K20" i="4"/>
  <c r="K29" i="4"/>
  <c r="K38" i="4"/>
  <c r="K8" i="52"/>
  <c r="K9" i="12"/>
  <c r="K13" i="12"/>
  <c r="F101" i="46" s="1"/>
  <c r="K17" i="12"/>
  <c r="K19" i="12"/>
  <c r="K29" i="12"/>
  <c r="K31" i="12"/>
  <c r="K22" i="53"/>
  <c r="K24" i="53"/>
  <c r="H8" i="48"/>
  <c r="H5" i="48"/>
  <c r="H6" i="48"/>
  <c r="K6" i="4"/>
  <c r="K10" i="4"/>
  <c r="K14" i="4"/>
  <c r="G99" i="46" s="1"/>
  <c r="K17" i="4"/>
  <c r="K19" i="4"/>
  <c r="K26" i="4"/>
  <c r="K9" i="52"/>
  <c r="K27" i="15"/>
  <c r="K8" i="4"/>
  <c r="K12" i="4"/>
  <c r="K16" i="4"/>
  <c r="K25" i="4"/>
  <c r="K30" i="4"/>
  <c r="K32" i="4"/>
  <c r="K10" i="52"/>
  <c r="K11" i="12"/>
  <c r="K15" i="12"/>
  <c r="H101" i="46" s="1"/>
  <c r="K20" i="12"/>
  <c r="K26" i="12"/>
  <c r="K28" i="12"/>
  <c r="K7" i="15"/>
  <c r="K11" i="15"/>
  <c r="K15" i="15"/>
  <c r="H102" i="46" s="1"/>
  <c r="K19" i="53"/>
  <c r="K21" i="53"/>
  <c r="K43" i="48"/>
  <c r="K50" i="48"/>
  <c r="K53" i="48"/>
  <c r="K56" i="48"/>
  <c r="K61" i="48"/>
  <c r="K64" i="48"/>
  <c r="H8" i="16"/>
  <c r="K9" i="16"/>
  <c r="K33" i="16"/>
  <c r="K36" i="16"/>
  <c r="K39" i="16"/>
  <c r="K49" i="16"/>
  <c r="K21" i="50"/>
  <c r="K28" i="50"/>
  <c r="K32" i="50"/>
  <c r="K40" i="50"/>
  <c r="K42" i="50"/>
  <c r="K5" i="17"/>
  <c r="K29" i="34"/>
  <c r="K31" i="34"/>
  <c r="K20" i="19"/>
  <c r="K30" i="19"/>
  <c r="K32" i="19"/>
  <c r="K67" i="19"/>
  <c r="K14" i="15"/>
  <c r="G102" i="46" s="1"/>
  <c r="K17" i="15"/>
  <c r="K20" i="15"/>
  <c r="K25" i="15"/>
  <c r="K29" i="15"/>
  <c r="K34" i="15"/>
  <c r="K37" i="15"/>
  <c r="K18" i="53"/>
  <c r="K25" i="53"/>
  <c r="K33" i="48"/>
  <c r="K60" i="48"/>
  <c r="K68" i="48"/>
  <c r="K8" i="16"/>
  <c r="K44" i="16"/>
  <c r="K46" i="16"/>
  <c r="K7" i="50"/>
  <c r="K31" i="50"/>
  <c r="K39" i="50"/>
  <c r="H7" i="17"/>
  <c r="K5" i="34"/>
  <c r="K9" i="34"/>
  <c r="K13" i="34"/>
  <c r="F108" i="46" s="1"/>
  <c r="K13" i="19"/>
  <c r="F109" i="46" s="1"/>
  <c r="H8" i="17"/>
  <c r="H8" i="19"/>
  <c r="H5" i="19"/>
  <c r="H6" i="19"/>
  <c r="K44" i="48"/>
  <c r="K57" i="48"/>
  <c r="K65" i="48"/>
  <c r="K26" i="16"/>
  <c r="K28" i="16"/>
  <c r="K8" i="50"/>
  <c r="K14" i="50"/>
  <c r="G106" i="46" s="1"/>
  <c r="K22" i="50"/>
  <c r="H6" i="34"/>
  <c r="K37" i="34"/>
  <c r="K31" i="51"/>
  <c r="K34" i="21"/>
  <c r="H8" i="29"/>
  <c r="H59" i="46" s="1"/>
  <c r="H7" i="29"/>
  <c r="H6" i="29"/>
  <c r="H5" i="29"/>
  <c r="K24" i="34"/>
  <c r="K41" i="34"/>
  <c r="K27" i="19"/>
  <c r="K43" i="19"/>
  <c r="K61" i="19"/>
  <c r="K80" i="19"/>
  <c r="K6" i="49"/>
  <c r="K8" i="49"/>
  <c r="K14" i="49"/>
  <c r="G110" i="46" s="1"/>
  <c r="K17" i="49"/>
  <c r="K23" i="49"/>
  <c r="K25" i="49"/>
  <c r="K7" i="51"/>
  <c r="K10" i="51"/>
  <c r="K15" i="51"/>
  <c r="H111" i="46" s="1"/>
  <c r="K20" i="51"/>
  <c r="K25" i="51"/>
  <c r="K28" i="51"/>
  <c r="K40" i="51"/>
  <c r="K48" i="51"/>
  <c r="K57" i="51"/>
  <c r="K13" i="22"/>
  <c r="F113" i="46" s="1"/>
  <c r="K17" i="22"/>
  <c r="K9" i="21"/>
  <c r="K13" i="21"/>
  <c r="F112" i="46" s="1"/>
  <c r="K20" i="21"/>
  <c r="K22" i="21"/>
  <c r="K27" i="21"/>
  <c r="K39" i="47"/>
  <c r="K47" i="47"/>
  <c r="K62" i="47"/>
  <c r="K67" i="47"/>
  <c r="K86" i="47"/>
  <c r="K88" i="47"/>
  <c r="K90" i="47"/>
  <c r="K5" i="43"/>
  <c r="K9" i="43"/>
  <c r="K13" i="43"/>
  <c r="F118" i="46" s="1"/>
  <c r="K22" i="43"/>
  <c r="K31" i="43"/>
  <c r="K40" i="43"/>
  <c r="K56" i="43"/>
  <c r="K59" i="43"/>
  <c r="K70" i="43"/>
  <c r="K86" i="43"/>
  <c r="K93" i="43"/>
  <c r="K97" i="43"/>
  <c r="K116" i="43"/>
  <c r="K8" i="25"/>
  <c r="K13" i="25"/>
  <c r="K17" i="25"/>
  <c r="K6" i="34"/>
  <c r="K10" i="34"/>
  <c r="K14" i="34"/>
  <c r="G108" i="46" s="1"/>
  <c r="K17" i="34"/>
  <c r="K25" i="34"/>
  <c r="K28" i="34"/>
  <c r="K35" i="34"/>
  <c r="K42" i="34"/>
  <c r="K45" i="34"/>
  <c r="K14" i="19"/>
  <c r="G109" i="46" s="1"/>
  <c r="K26" i="19"/>
  <c r="K31" i="19"/>
  <c r="K33" i="19"/>
  <c r="K42" i="19"/>
  <c r="K48" i="19"/>
  <c r="K51" i="19"/>
  <c r="K60" i="19"/>
  <c r="K66" i="19"/>
  <c r="K68" i="19"/>
  <c r="K79" i="19"/>
  <c r="K85" i="19"/>
  <c r="K87" i="19"/>
  <c r="K11" i="49"/>
  <c r="K13" i="49"/>
  <c r="F110" i="46" s="1"/>
  <c r="I110" i="46" s="1"/>
  <c r="K22" i="49"/>
  <c r="K29" i="49"/>
  <c r="K14" i="51"/>
  <c r="G111" i="46" s="1"/>
  <c r="K24" i="51"/>
  <c r="K33" i="51"/>
  <c r="K7" i="22"/>
  <c r="K10" i="22"/>
  <c r="K12" i="22"/>
  <c r="K16" i="22"/>
  <c r="K5" i="21"/>
  <c r="K7" i="21"/>
  <c r="K12" i="21"/>
  <c r="K19" i="21"/>
  <c r="K32" i="21"/>
  <c r="K35" i="21"/>
  <c r="K37" i="19"/>
  <c r="K47" i="19"/>
  <c r="K55" i="19"/>
  <c r="K65" i="19"/>
  <c r="K73" i="19"/>
  <c r="K84" i="19"/>
  <c r="K92" i="19"/>
  <c r="K5" i="49"/>
  <c r="K7" i="49"/>
  <c r="K10" i="49"/>
  <c r="K16" i="49"/>
  <c r="K26" i="49"/>
  <c r="K33" i="49"/>
  <c r="K13" i="51"/>
  <c r="F111" i="46" s="1"/>
  <c r="I111" i="46" s="1"/>
  <c r="K19" i="51"/>
  <c r="K29" i="51"/>
  <c r="K39" i="51"/>
  <c r="K46" i="51"/>
  <c r="K56" i="51"/>
  <c r="K9" i="22"/>
  <c r="K15" i="22"/>
  <c r="H113" i="46" s="1"/>
  <c r="K11" i="21"/>
  <c r="K23" i="21"/>
  <c r="K26" i="21"/>
  <c r="K39" i="21"/>
  <c r="K24" i="47"/>
  <c r="K34" i="47"/>
  <c r="K48" i="47"/>
  <c r="K59" i="47"/>
  <c r="K61" i="47"/>
  <c r="K77" i="47"/>
  <c r="H6" i="44"/>
  <c r="K22" i="44"/>
  <c r="H6" i="43"/>
  <c r="K19" i="43"/>
  <c r="K43" i="43"/>
  <c r="K55" i="43"/>
  <c r="K101" i="43"/>
  <c r="K108" i="43"/>
  <c r="K115" i="43"/>
  <c r="H7" i="38"/>
  <c r="H5" i="38"/>
  <c r="K19" i="25"/>
  <c r="K19" i="41"/>
  <c r="K24" i="41"/>
  <c r="K26" i="41"/>
  <c r="K35" i="41"/>
  <c r="K37" i="41"/>
  <c r="K37" i="47"/>
  <c r="K40" i="47"/>
  <c r="K57" i="47"/>
  <c r="K69" i="47"/>
  <c r="K71" i="47"/>
  <c r="K76" i="47"/>
  <c r="K92" i="47"/>
  <c r="K19" i="23"/>
  <c r="K21" i="23"/>
  <c r="K5" i="44"/>
  <c r="K19" i="44"/>
  <c r="K21" i="44"/>
  <c r="K6" i="43"/>
  <c r="K10" i="43"/>
  <c r="K14" i="43"/>
  <c r="G118" i="46" s="1"/>
  <c r="K27" i="43"/>
  <c r="K30" i="43"/>
  <c r="K35" i="43"/>
  <c r="K37" i="43"/>
  <c r="K39" i="43"/>
  <c r="K50" i="43"/>
  <c r="K60" i="43"/>
  <c r="K69" i="43"/>
  <c r="K75" i="43"/>
  <c r="K96" i="43"/>
  <c r="K99" i="43"/>
  <c r="K105" i="43"/>
  <c r="K107" i="43"/>
  <c r="K109" i="43"/>
  <c r="K20" i="25"/>
  <c r="K22" i="25"/>
  <c r="K25" i="25"/>
  <c r="K31" i="25"/>
  <c r="K8" i="27"/>
  <c r="K12" i="27"/>
  <c r="K16" i="27"/>
  <c r="K20" i="27"/>
  <c r="K10" i="38"/>
  <c r="K14" i="38"/>
  <c r="G121" i="46" s="1"/>
  <c r="K21" i="38"/>
  <c r="K24" i="38"/>
  <c r="K29" i="38"/>
  <c r="K32" i="38"/>
  <c r="K37" i="38"/>
  <c r="K40" i="38"/>
  <c r="K45" i="38"/>
  <c r="K48" i="38"/>
  <c r="K18" i="41"/>
  <c r="K27" i="41"/>
  <c r="K32" i="41"/>
  <c r="K34" i="41"/>
  <c r="H8" i="10"/>
  <c r="H7" i="48"/>
  <c r="K14" i="48"/>
  <c r="G104" i="46" s="1"/>
  <c r="K25" i="48"/>
  <c r="K42" i="48"/>
  <c r="K59" i="48"/>
  <c r="K5" i="16"/>
  <c r="K27" i="16"/>
  <c r="K45" i="16"/>
  <c r="K13" i="50"/>
  <c r="F106" i="46" s="1"/>
  <c r="I106" i="46" s="1"/>
  <c r="K20" i="50"/>
  <c r="K34" i="50"/>
  <c r="K51" i="50"/>
  <c r="H6" i="17"/>
  <c r="K7" i="17"/>
  <c r="H8" i="49"/>
  <c r="H7" i="49"/>
  <c r="H6" i="49"/>
  <c r="H5" i="49"/>
  <c r="J8" i="10"/>
  <c r="H5" i="12"/>
  <c r="H6" i="12"/>
  <c r="H7" i="12"/>
  <c r="K13" i="48"/>
  <c r="F104" i="46" s="1"/>
  <c r="K21" i="48"/>
  <c r="K38" i="48"/>
  <c r="K55" i="48"/>
  <c r="K22" i="16"/>
  <c r="K41" i="16"/>
  <c r="H8" i="50"/>
  <c r="H7" i="50"/>
  <c r="H6" i="50"/>
  <c r="H5" i="50"/>
  <c r="K12" i="50"/>
  <c r="K16" i="50"/>
  <c r="K30" i="50"/>
  <c r="K47" i="50"/>
  <c r="K6" i="17"/>
  <c r="K21" i="34"/>
  <c r="K39" i="34"/>
  <c r="K11" i="19"/>
  <c r="K26" i="34"/>
  <c r="K43" i="34"/>
  <c r="K10" i="19"/>
  <c r="K35" i="51"/>
  <c r="K52" i="51"/>
  <c r="K14" i="22"/>
  <c r="G113" i="46" s="1"/>
  <c r="K44" i="47"/>
  <c r="K54" i="47"/>
  <c r="K63" i="47"/>
  <c r="K72" i="47"/>
  <c r="K80" i="47"/>
  <c r="K89" i="47"/>
  <c r="H8" i="44"/>
  <c r="H8" i="22"/>
  <c r="H7" i="22"/>
  <c r="H6" i="22"/>
  <c r="H5" i="22"/>
  <c r="H8" i="21"/>
  <c r="H7" i="21"/>
  <c r="H6" i="21"/>
  <c r="H5" i="21"/>
  <c r="K22" i="23"/>
  <c r="H7" i="44"/>
  <c r="H7" i="19"/>
  <c r="H5" i="51"/>
  <c r="H6" i="51"/>
  <c r="H6" i="47"/>
  <c r="H7" i="51"/>
  <c r="H5" i="47"/>
  <c r="H7" i="47"/>
  <c r="K22" i="47"/>
  <c r="K18" i="23"/>
  <c r="K17" i="43"/>
  <c r="K34" i="43"/>
  <c r="K51" i="43"/>
  <c r="K71" i="43"/>
  <c r="K87" i="43"/>
  <c r="K104" i="43"/>
  <c r="K10" i="25"/>
  <c r="K14" i="25"/>
  <c r="F119" i="46" s="1"/>
  <c r="I119" i="46" s="1"/>
  <c r="K21" i="25"/>
  <c r="K22" i="27"/>
  <c r="H6" i="38"/>
  <c r="K7" i="38"/>
  <c r="K11" i="38"/>
  <c r="K15" i="38"/>
  <c r="H121" i="46" s="1"/>
  <c r="K26" i="43"/>
  <c r="K42" i="43"/>
  <c r="K62" i="43"/>
  <c r="K79" i="43"/>
  <c r="K95" i="43"/>
  <c r="K112" i="43"/>
  <c r="K12" i="25"/>
  <c r="K16" i="25"/>
  <c r="H119" i="46" s="1"/>
  <c r="K30" i="25"/>
  <c r="K5" i="38"/>
  <c r="H8" i="38"/>
  <c r="H65" i="46" s="1"/>
  <c r="K9" i="38"/>
  <c r="K13" i="38"/>
  <c r="F121" i="46" s="1"/>
  <c r="I121" i="46" s="1"/>
  <c r="H9" i="25"/>
  <c r="H8" i="25"/>
  <c r="H7" i="25"/>
  <c r="H6" i="25"/>
  <c r="I122" i="46" l="1"/>
  <c r="I118" i="46"/>
  <c r="I114" i="46"/>
  <c r="D42" i="46"/>
  <c r="D10" i="46" s="1"/>
  <c r="I113" i="46"/>
  <c r="I112" i="46"/>
  <c r="I109" i="46"/>
  <c r="I108" i="46"/>
  <c r="I103" i="46"/>
  <c r="G98" i="46"/>
  <c r="I116" i="46"/>
  <c r="I120" i="46"/>
  <c r="I99" i="46"/>
  <c r="I115" i="46"/>
  <c r="I104" i="46"/>
  <c r="I102" i="46"/>
  <c r="I105" i="46"/>
  <c r="I101" i="46"/>
  <c r="H98" i="46"/>
  <c r="F98" i="46"/>
  <c r="J39" i="10"/>
  <c r="E67" i="46"/>
  <c r="G39" i="10"/>
  <c r="F67" i="46"/>
  <c r="I39" i="10"/>
  <c r="H67" i="46"/>
  <c r="H39" i="10"/>
  <c r="G67" i="46"/>
  <c r="J38" i="10"/>
  <c r="E37" i="46"/>
  <c r="E66" i="46"/>
  <c r="G38" i="10"/>
  <c r="F66" i="46"/>
  <c r="H38" i="10"/>
  <c r="G66" i="46"/>
  <c r="G37" i="10"/>
  <c r="F65" i="46"/>
  <c r="H37" i="10"/>
  <c r="G65" i="46"/>
  <c r="J37" i="10"/>
  <c r="E65" i="46"/>
  <c r="I36" i="10"/>
  <c r="H64" i="46"/>
  <c r="G36" i="10"/>
  <c r="F64" i="46"/>
  <c r="E35" i="46"/>
  <c r="E64" i="46"/>
  <c r="I34" i="10"/>
  <c r="H63" i="46"/>
  <c r="J34" i="10"/>
  <c r="E63" i="46"/>
  <c r="H34" i="10"/>
  <c r="G63" i="46"/>
  <c r="G34" i="10"/>
  <c r="F63" i="46"/>
  <c r="G32" i="10"/>
  <c r="F62" i="46"/>
  <c r="I32" i="10"/>
  <c r="H62" i="46"/>
  <c r="H32" i="10"/>
  <c r="G62" i="46"/>
  <c r="H31" i="10"/>
  <c r="G61" i="46"/>
  <c r="G31" i="10"/>
  <c r="F61" i="46"/>
  <c r="I31" i="10"/>
  <c r="H61" i="46"/>
  <c r="E31" i="46"/>
  <c r="E60" i="46"/>
  <c r="G30" i="10"/>
  <c r="F60" i="46"/>
  <c r="H30" i="10"/>
  <c r="G60" i="46"/>
  <c r="G29" i="10"/>
  <c r="F58" i="46"/>
  <c r="H29" i="10"/>
  <c r="G58" i="46"/>
  <c r="E58" i="46"/>
  <c r="E29" i="46"/>
  <c r="J28" i="10"/>
  <c r="E59" i="46"/>
  <c r="E30" i="46"/>
  <c r="G28" i="10"/>
  <c r="F59" i="46"/>
  <c r="H28" i="10"/>
  <c r="G59" i="46"/>
  <c r="G26" i="10"/>
  <c r="F57" i="46"/>
  <c r="H26" i="10"/>
  <c r="G57" i="46"/>
  <c r="E28" i="46"/>
  <c r="E57" i="46"/>
  <c r="I26" i="10"/>
  <c r="H57" i="46"/>
  <c r="I25" i="10"/>
  <c r="H56" i="46"/>
  <c r="J25" i="10"/>
  <c r="E56" i="46"/>
  <c r="G25" i="10"/>
  <c r="F56" i="46"/>
  <c r="H25" i="10"/>
  <c r="G56" i="46"/>
  <c r="J24" i="10"/>
  <c r="E55" i="46"/>
  <c r="E26" i="46"/>
  <c r="G24" i="10"/>
  <c r="F55" i="46"/>
  <c r="H24" i="10"/>
  <c r="G55" i="46"/>
  <c r="I23" i="10"/>
  <c r="H54" i="46"/>
  <c r="J23" i="10"/>
  <c r="E25" i="46"/>
  <c r="E54" i="46"/>
  <c r="G23" i="10"/>
  <c r="F54" i="46"/>
  <c r="H23" i="10"/>
  <c r="G54" i="46"/>
  <c r="I19" i="10"/>
  <c r="H53" i="46"/>
  <c r="H19" i="10"/>
  <c r="G53" i="46"/>
  <c r="G19" i="10"/>
  <c r="F53" i="46"/>
  <c r="J19" i="10"/>
  <c r="E53" i="46"/>
  <c r="E24" i="46"/>
  <c r="H18" i="10"/>
  <c r="G52" i="46"/>
  <c r="G18" i="10"/>
  <c r="F52" i="46"/>
  <c r="I18" i="10"/>
  <c r="H52" i="46"/>
  <c r="G17" i="10"/>
  <c r="F51" i="46"/>
  <c r="I17" i="10"/>
  <c r="H51" i="46"/>
  <c r="H17" i="10"/>
  <c r="G51" i="46"/>
  <c r="J16" i="10"/>
  <c r="E21" i="46"/>
  <c r="E50" i="46"/>
  <c r="H16" i="10"/>
  <c r="G50" i="46"/>
  <c r="I16" i="10"/>
  <c r="H50" i="46"/>
  <c r="G16" i="10"/>
  <c r="F50" i="46"/>
  <c r="J15" i="10"/>
  <c r="E49" i="46"/>
  <c r="E20" i="46"/>
  <c r="I15" i="10"/>
  <c r="H49" i="46"/>
  <c r="G15" i="10"/>
  <c r="F49" i="46"/>
  <c r="H15" i="10"/>
  <c r="G49" i="46"/>
  <c r="J14" i="10"/>
  <c r="E48" i="46"/>
  <c r="E19" i="46"/>
  <c r="H14" i="10"/>
  <c r="G48" i="46"/>
  <c r="I14" i="10"/>
  <c r="H48" i="46"/>
  <c r="G14" i="10"/>
  <c r="F48" i="46"/>
  <c r="G13" i="10"/>
  <c r="F47" i="46"/>
  <c r="H13" i="10"/>
  <c r="G47" i="46"/>
  <c r="J13" i="10"/>
  <c r="E47" i="46"/>
  <c r="E18" i="46"/>
  <c r="G12" i="10"/>
  <c r="F46" i="46"/>
  <c r="I12" i="10"/>
  <c r="H46" i="46"/>
  <c r="H12" i="10"/>
  <c r="G46" i="46"/>
  <c r="G10" i="10"/>
  <c r="F45" i="46"/>
  <c r="J10" i="10"/>
  <c r="E45" i="46"/>
  <c r="H10" i="10"/>
  <c r="G45" i="46"/>
  <c r="I7" i="10"/>
  <c r="H44" i="46"/>
  <c r="G7" i="10"/>
  <c r="F44" i="46"/>
  <c r="I100" i="46"/>
  <c r="J7" i="10"/>
  <c r="E15" i="46"/>
  <c r="E44" i="46"/>
  <c r="I70" i="46"/>
  <c r="I4" i="10"/>
  <c r="H43" i="46"/>
  <c r="G4" i="10"/>
  <c r="F43" i="46"/>
  <c r="J95" i="46"/>
  <c r="I37" i="10"/>
  <c r="I28" i="10"/>
  <c r="J30" i="10"/>
  <c r="E14" i="46"/>
  <c r="J4" i="10"/>
  <c r="K4" i="12"/>
  <c r="J26" i="10"/>
  <c r="K4" i="4"/>
  <c r="J36" i="10"/>
  <c r="E17" i="46"/>
  <c r="J12" i="10"/>
  <c r="F7" i="46"/>
  <c r="C7" i="46" s="1"/>
  <c r="I13" i="46"/>
  <c r="K4" i="27"/>
  <c r="K4" i="44"/>
  <c r="K4" i="21"/>
  <c r="K4" i="17"/>
  <c r="K4" i="29"/>
  <c r="K4" i="15"/>
  <c r="K5" i="52"/>
  <c r="K4" i="22"/>
  <c r="K4" i="23"/>
  <c r="K4" i="51"/>
  <c r="K4" i="28"/>
  <c r="K4" i="49"/>
  <c r="K4" i="53"/>
  <c r="K4" i="47"/>
  <c r="E38" i="46"/>
  <c r="K4" i="43"/>
  <c r="K4" i="50"/>
  <c r="E36" i="46"/>
  <c r="K5" i="25"/>
  <c r="K4" i="48"/>
  <c r="K4" i="19"/>
  <c r="K4" i="34"/>
  <c r="K4" i="41"/>
  <c r="E16" i="46"/>
  <c r="E34" i="46"/>
  <c r="K4" i="38"/>
  <c r="E27" i="46"/>
  <c r="G8" i="10"/>
  <c r="I8" i="10"/>
  <c r="K4" i="16"/>
  <c r="I98" i="46" l="1"/>
  <c r="J123" i="46"/>
  <c r="I52" i="46"/>
  <c r="C122" i="46"/>
  <c r="C94" i="46"/>
  <c r="C66" i="46"/>
  <c r="C113" i="46"/>
  <c r="C85" i="46"/>
  <c r="C57" i="46"/>
  <c r="C81" i="46"/>
  <c r="C53" i="46"/>
  <c r="C109" i="46"/>
  <c r="C106" i="46"/>
  <c r="C78" i="46"/>
  <c r="C50" i="46"/>
  <c r="C112" i="46"/>
  <c r="C84" i="46"/>
  <c r="C56" i="46"/>
  <c r="C73" i="46"/>
  <c r="C45" i="46"/>
  <c r="C101" i="46"/>
  <c r="C103" i="46"/>
  <c r="C75" i="46"/>
  <c r="C47" i="46"/>
  <c r="C74" i="46"/>
  <c r="C46" i="46"/>
  <c r="C102" i="46"/>
  <c r="C121" i="46"/>
  <c r="C93" i="46"/>
  <c r="C65" i="46"/>
  <c r="C82" i="46"/>
  <c r="C54" i="46"/>
  <c r="C110" i="46"/>
  <c r="C88" i="46"/>
  <c r="C60" i="46"/>
  <c r="C116" i="46"/>
  <c r="C87" i="46"/>
  <c r="C59" i="46"/>
  <c r="C115" i="46"/>
  <c r="C67" i="46"/>
  <c r="C123" i="46"/>
  <c r="C95" i="46"/>
  <c r="I67" i="46"/>
  <c r="I66" i="46"/>
  <c r="I65" i="46"/>
  <c r="C120" i="46"/>
  <c r="C92" i="46"/>
  <c r="C64" i="46"/>
  <c r="I64" i="46"/>
  <c r="I63" i="46"/>
  <c r="C91" i="46"/>
  <c r="C119" i="46"/>
  <c r="C63" i="46"/>
  <c r="I62" i="46"/>
  <c r="C118" i="46"/>
  <c r="C90" i="46"/>
  <c r="C62" i="46"/>
  <c r="I61" i="46"/>
  <c r="C117" i="46"/>
  <c r="C89" i="46"/>
  <c r="C61" i="46"/>
  <c r="I60" i="46"/>
  <c r="C114" i="46"/>
  <c r="C86" i="46"/>
  <c r="C58" i="46"/>
  <c r="I58" i="46"/>
  <c r="I59" i="46"/>
  <c r="I57" i="46"/>
  <c r="I56" i="46"/>
  <c r="I55" i="46"/>
  <c r="I54" i="46"/>
  <c r="I53" i="46"/>
  <c r="C52" i="46"/>
  <c r="C80" i="46"/>
  <c r="C108" i="46"/>
  <c r="H2" i="10"/>
  <c r="I51" i="46"/>
  <c r="C107" i="46"/>
  <c r="C79" i="46"/>
  <c r="C51" i="46"/>
  <c r="I50" i="46"/>
  <c r="I49" i="46"/>
  <c r="C105" i="46"/>
  <c r="C49" i="46"/>
  <c r="C77" i="46"/>
  <c r="I48" i="46"/>
  <c r="C76" i="46"/>
  <c r="C48" i="46"/>
  <c r="C104" i="46"/>
  <c r="G42" i="46"/>
  <c r="G10" i="46" s="1"/>
  <c r="I47" i="46"/>
  <c r="I46" i="46"/>
  <c r="I45" i="46"/>
  <c r="H42" i="46"/>
  <c r="H10" i="46" s="1"/>
  <c r="E13" i="46"/>
  <c r="E7" i="46" s="1"/>
  <c r="F42" i="46"/>
  <c r="F10" i="46" s="1"/>
  <c r="I44" i="46"/>
  <c r="C100" i="46"/>
  <c r="C44" i="46"/>
  <c r="C72" i="46"/>
  <c r="E42" i="46"/>
  <c r="C111" i="46"/>
  <c r="C83" i="46"/>
  <c r="C55" i="46"/>
  <c r="I43" i="46"/>
  <c r="C71" i="46"/>
  <c r="C43" i="46"/>
  <c r="C99" i="46"/>
  <c r="J2" i="10"/>
  <c r="G2" i="10"/>
  <c r="I2" i="10"/>
  <c r="J67" i="46" l="1"/>
  <c r="I42" i="46"/>
  <c r="C42" i="46"/>
  <c r="C10" i="46" s="1"/>
  <c r="C98" i="46"/>
  <c r="C70" i="46"/>
  <c r="E10" i="46"/>
  <c r="D4" i="46" l="1"/>
</calcChain>
</file>

<file path=xl/sharedStrings.xml><?xml version="1.0" encoding="utf-8"?>
<sst xmlns="http://schemas.openxmlformats.org/spreadsheetml/2006/main" count="4050" uniqueCount="1901">
  <si>
    <t>The hazardous materials database can be maintained by authorized users.</t>
  </si>
  <si>
    <t>Specification Type</t>
  </si>
  <si>
    <t>CAD</t>
  </si>
  <si>
    <t>Spec
ID</t>
  </si>
  <si>
    <t>Availability</t>
  </si>
  <si>
    <t>Race</t>
  </si>
  <si>
    <t>Sex</t>
  </si>
  <si>
    <t>Weight</t>
  </si>
  <si>
    <t>Location</t>
  </si>
  <si>
    <t>Address</t>
  </si>
  <si>
    <t>Chief Complaint</t>
  </si>
  <si>
    <t>Phone Number</t>
  </si>
  <si>
    <t>Age</t>
  </si>
  <si>
    <t>Conscious or Unconscious</t>
  </si>
  <si>
    <t>Breathing or Not Breathing</t>
  </si>
  <si>
    <t>Number of victims/patients</t>
  </si>
  <si>
    <t>Provide scripted key questions for each separate chief complaint.</t>
  </si>
  <si>
    <t>Key questions are specific to patient's chief complaint.</t>
  </si>
  <si>
    <t>Acuity</t>
  </si>
  <si>
    <t>Mechanism of injury</t>
  </si>
  <si>
    <t>Scene circumstances</t>
  </si>
  <si>
    <t>Pre-arrival instructions use color-coded panel logic to emphasize key actions and decision pathways.</t>
  </si>
  <si>
    <t>Cross Streets</t>
  </si>
  <si>
    <t>Hazard information</t>
  </si>
  <si>
    <t>Ability to record hazardous material spill information, including:</t>
  </si>
  <si>
    <t>Running order</t>
  </si>
  <si>
    <t>Map page</t>
  </si>
  <si>
    <t>Units recommended (including those in move-up/cover status)</t>
  </si>
  <si>
    <t>Units dispatched (including those in move-up/cover status)</t>
  </si>
  <si>
    <t>Locations</t>
  </si>
  <si>
    <t>Pre-plan number reference for ease of retrieval from mobile device</t>
  </si>
  <si>
    <t xml:space="preserve">Chemical (by name, code, category) </t>
  </si>
  <si>
    <t>Consequences of chemical</t>
  </si>
  <si>
    <t>Resource list for mitigation</t>
  </si>
  <si>
    <t xml:space="preserve">SOPs </t>
  </si>
  <si>
    <t>First Aid/exposure information</t>
  </si>
  <si>
    <t>Incident number (if any - not required)</t>
  </si>
  <si>
    <t>Date of spill</t>
  </si>
  <si>
    <t>Type of spill</t>
  </si>
  <si>
    <t>Chemical spilled (unlimited)</t>
  </si>
  <si>
    <t>Exception</t>
  </si>
  <si>
    <t>Importance</t>
  </si>
  <si>
    <t>Results (HIDDEN)</t>
  </si>
  <si>
    <t>The hazardous materials database can be updated from outside source (e.g. latest update provided by CAMEO on disk).</t>
  </si>
  <si>
    <t>The call data based on basic 9-1-1 data is transferred appropriately to CAD call entry form.</t>
  </si>
  <si>
    <t>The call data based on enhanced 9-1-1 data is transferred appropriately to CAD call entry form.</t>
  </si>
  <si>
    <t>Call data containing Wireless Phase 1 data is transferred to the CAD call entry form.</t>
  </si>
  <si>
    <t>Call data containing Wireless Phase 2 data is transferred to the CAD call entry form.</t>
  </si>
  <si>
    <t>The system is FCC Wireless Phase 2 compliant.</t>
  </si>
  <si>
    <t>The system provides scripted case entry for gathering vital information, to include, but not limited to:</t>
  </si>
  <si>
    <t>The system is capable of accepting emergency call and location data originating from SIP with location conveyance.</t>
  </si>
  <si>
    <t xml:space="preserve">The TDD / TTY interface window displays the caller and the Emergency Call Taker's conversation separately as it takes place (real-time). </t>
  </si>
  <si>
    <t xml:space="preserve">The TDD / TTY interface window displays the caller and the Emergency Call Taker's conversation as different colors of text. </t>
  </si>
  <si>
    <t>The TDD / TTY interface window contains all the user pre-programmable messages grouped into related categories.</t>
  </si>
  <si>
    <t>The patient condition codes enable scripted pre-arrival instructions.</t>
  </si>
  <si>
    <t xml:space="preserve">Allow recording of types and locations of hazardous materials stored at addresses within the jurisdiction. </t>
  </si>
  <si>
    <t>The system provides patient condition codes for categorizing patients according to:</t>
  </si>
  <si>
    <t>An open source API is provided to facilitate the development of communication between 3rd party applications and the CAD.</t>
  </si>
  <si>
    <t>The system provides remote access to authorized users via VPN.</t>
  </si>
  <si>
    <t>The system is able to interface with to share data with other records system(s) and/or CAD systems, regardless of the platform / language / database structure of the other agency system (e.g., Global Justice XML format).</t>
  </si>
  <si>
    <t>The system is able to establish the time synchronization interface using an Ethernet 10/100 Base-T network connection.</t>
  </si>
  <si>
    <t>The system is able to establish the time synchronization interface using an RS-232 serial ASCII communications connection.</t>
  </si>
  <si>
    <t>The system is capable of requesting time codes from the PSAP Master Clock via the interface connection.</t>
  </si>
  <si>
    <t>The system is capable of accepting broadcast time codes from the PSAP Master Clock via the interface connection.</t>
  </si>
  <si>
    <t>The system maintains a continuous time accuracy of +/- 0.25 seconds relative to the PSAP Master Clock.</t>
  </si>
  <si>
    <t>The system automatically adjusts the time settings for all CAD workstations using the time codes from the PSAP Master Clock.</t>
  </si>
  <si>
    <t>The system automatically adjusts the time settings for all CAD servers using the time codes from the PSAP Master Clock.</t>
  </si>
  <si>
    <t>The system accepts time codes that utilize Network Time Protocol (NTP).</t>
  </si>
  <si>
    <t>The system accepts time codes that utilize Simple Network Time Protocol (SNTP).</t>
  </si>
  <si>
    <t>The PSAP Master Clock interface conforms to the specifications described in NENA 04-002 v4 or later version of the standards document.</t>
  </si>
  <si>
    <t>The system provides screenshots of the CAD workstation to the Logging Recorder via the interface.</t>
  </si>
  <si>
    <t>The system is capable of providing CAD incident record data to the Logging Recorder via the interface.</t>
  </si>
  <si>
    <t>Worksheet</t>
  </si>
  <si>
    <t>Summary (HIDDEN)</t>
  </si>
  <si>
    <t>IHaz-1</t>
  </si>
  <si>
    <t>IHaz-2</t>
  </si>
  <si>
    <t>IHaz-3</t>
  </si>
  <si>
    <t>IHaz-4</t>
  </si>
  <si>
    <t>IHaz-5</t>
  </si>
  <si>
    <t>IHaz-6</t>
  </si>
  <si>
    <t>IHaz-7</t>
  </si>
  <si>
    <t>IHaz-8</t>
  </si>
  <si>
    <t>IHaz-9</t>
  </si>
  <si>
    <t>IHaz-10</t>
  </si>
  <si>
    <t>IHaz-11</t>
  </si>
  <si>
    <t>IHaz-12</t>
  </si>
  <si>
    <t>IHaz-13</t>
  </si>
  <si>
    <t>IHaz-14</t>
  </si>
  <si>
    <t>IHaz-15</t>
  </si>
  <si>
    <t>IHaz-16</t>
  </si>
  <si>
    <t>IHaz-17</t>
  </si>
  <si>
    <t>IHaz-18</t>
  </si>
  <si>
    <t>IHaz-19</t>
  </si>
  <si>
    <t>IHaz-20</t>
  </si>
  <si>
    <t>IHaz-21</t>
  </si>
  <si>
    <t>IHaz-22</t>
  </si>
  <si>
    <t>IRip-1</t>
  </si>
  <si>
    <t>IRip-2</t>
  </si>
  <si>
    <t>IRip-3</t>
  </si>
  <si>
    <t>IRip-4</t>
  </si>
  <si>
    <t>IRip-5</t>
  </si>
  <si>
    <t>IRip-6</t>
  </si>
  <si>
    <t>IRip-7</t>
  </si>
  <si>
    <t>IRip-8</t>
  </si>
  <si>
    <t>IRip-9</t>
  </si>
  <si>
    <t>IRip-10</t>
  </si>
  <si>
    <t>IRip-11</t>
  </si>
  <si>
    <t>IRip-12</t>
  </si>
  <si>
    <t>IRip-13</t>
  </si>
  <si>
    <t>IRip-14</t>
  </si>
  <si>
    <t>IRip-15</t>
  </si>
  <si>
    <t>IRip-16</t>
  </si>
  <si>
    <t>ITDD-1</t>
  </si>
  <si>
    <t>ITDD-2</t>
  </si>
  <si>
    <t>ITDD-3</t>
  </si>
  <si>
    <t>ITDD-4</t>
  </si>
  <si>
    <t>IEMD-1</t>
  </si>
  <si>
    <t>IEMD-2</t>
  </si>
  <si>
    <t>IEMD-4</t>
  </si>
  <si>
    <t>IEMD-5</t>
  </si>
  <si>
    <t>IEMD-6</t>
  </si>
  <si>
    <t>IEMD-7</t>
  </si>
  <si>
    <t>IEMD-10</t>
  </si>
  <si>
    <t>IEMD-11</t>
  </si>
  <si>
    <t>IEMD-12</t>
  </si>
  <si>
    <t>IEMD-13</t>
  </si>
  <si>
    <t>IEMD-14</t>
  </si>
  <si>
    <t>IEMD-15</t>
  </si>
  <si>
    <t>IEMD-16</t>
  </si>
  <si>
    <t>IEMD-17</t>
  </si>
  <si>
    <t>IEMD-18</t>
  </si>
  <si>
    <t>IEMD-19</t>
  </si>
  <si>
    <t>IEMD-20</t>
  </si>
  <si>
    <t>IEMD-21</t>
  </si>
  <si>
    <t>IEMD-22</t>
  </si>
  <si>
    <t>IEMD-23</t>
  </si>
  <si>
    <t>IEMD-24</t>
  </si>
  <si>
    <t>IEMD-25</t>
  </si>
  <si>
    <t>IEMD-26</t>
  </si>
  <si>
    <t>IEMD-27</t>
  </si>
  <si>
    <t>IE911-1</t>
  </si>
  <si>
    <t>IE911-2</t>
  </si>
  <si>
    <t>IE911-3</t>
  </si>
  <si>
    <t>IE911-4</t>
  </si>
  <si>
    <t>IE911-5</t>
  </si>
  <si>
    <t>IE911-6</t>
  </si>
  <si>
    <t>IE911-7</t>
  </si>
  <si>
    <t>IPict-1</t>
  </si>
  <si>
    <t>IMC-1</t>
  </si>
  <si>
    <t>IMC-2</t>
  </si>
  <si>
    <t>IMC-3</t>
  </si>
  <si>
    <t>IMC-4</t>
  </si>
  <si>
    <t>IMC-5</t>
  </si>
  <si>
    <t>IMC-6</t>
  </si>
  <si>
    <t>IMC-7</t>
  </si>
  <si>
    <t>IMC-8</t>
  </si>
  <si>
    <t>IMC-9</t>
  </si>
  <si>
    <t>IMC-10</t>
  </si>
  <si>
    <t>IMC-11</t>
  </si>
  <si>
    <t>ILogR-1</t>
  </si>
  <si>
    <t>ILogR-2</t>
  </si>
  <si>
    <t>ILogR-3</t>
  </si>
  <si>
    <t>IGen-1</t>
  </si>
  <si>
    <t>IGen-3</t>
  </si>
  <si>
    <t>IGen-6</t>
  </si>
  <si>
    <t>IGen-8</t>
  </si>
  <si>
    <t>IGen-16</t>
  </si>
  <si>
    <t>IGen-17</t>
  </si>
  <si>
    <t>IGen-18</t>
  </si>
  <si>
    <t>IGen-19</t>
  </si>
  <si>
    <t>IGen-23</t>
  </si>
  <si>
    <t>IGen-25</t>
  </si>
  <si>
    <t>IEBill-1</t>
  </si>
  <si>
    <t>IEBill-2</t>
  </si>
  <si>
    <t>IStaff-1</t>
  </si>
  <si>
    <t>IStaff-2</t>
  </si>
  <si>
    <t>IStaff-3</t>
  </si>
  <si>
    <t>IStaff-4</t>
  </si>
  <si>
    <t>IE911-8</t>
  </si>
  <si>
    <t>IePCR-1</t>
  </si>
  <si>
    <t>IePCR-2</t>
  </si>
  <si>
    <t>IePCR-3</t>
  </si>
  <si>
    <t>IePCR-4</t>
  </si>
  <si>
    <t>IePCR-5</t>
  </si>
  <si>
    <t>IePCR-6</t>
  </si>
  <si>
    <t>IePCR-7</t>
  </si>
  <si>
    <t>The ePCR interface complies with HIPAA standards and regulations.</t>
  </si>
  <si>
    <t>The data transfer to the ePCR system is encrypted.</t>
  </si>
  <si>
    <t>The data transfer to the ePCR system can use XML file format.</t>
  </si>
  <si>
    <t>The data transfer to the ePCR system will occur on unit dispatch.</t>
  </si>
  <si>
    <t>The data transfer to the ePCR system will occur on unit status change.</t>
  </si>
  <si>
    <t>IePCR-8</t>
  </si>
  <si>
    <t>IAVL-1</t>
  </si>
  <si>
    <t>IAVL-2</t>
  </si>
  <si>
    <t>The system will display the unit location provided through AVL on the appropriate workstation map.</t>
  </si>
  <si>
    <t>The system can use the AVL location data to determine response recommendations.</t>
  </si>
  <si>
    <t>The system can use the AVL location data to determine routing recommendations.</t>
  </si>
  <si>
    <t>The system will indicate on the unit status display if a unit is actively reporting AVL location data.</t>
  </si>
  <si>
    <t>IRip-17</t>
  </si>
  <si>
    <t>All responses that can be matched to the original transmission and are attached to a CFS will be logged on the call in the same area as the transmissions.</t>
  </si>
  <si>
    <t xml:space="preserve">The system is able to specify security access permissions for any request format. </t>
  </si>
  <si>
    <t xml:space="preserve">The system logs all transactions in a history file for viewing and reporting purposes. </t>
  </si>
  <si>
    <t xml:space="preserve">The system allows information contained in a response to auto-populate a new online query for additional information to submit to NCIC. </t>
  </si>
  <si>
    <t>All automatic transmissions that are attached to a CFS must be logged on the call and accessible.</t>
  </si>
  <si>
    <t>INCIC-1</t>
  </si>
  <si>
    <t>INCIC-2</t>
  </si>
  <si>
    <t>INCIC-3</t>
  </si>
  <si>
    <t>INCIC-4</t>
  </si>
  <si>
    <t>INCIC-5</t>
  </si>
  <si>
    <t>INCIC-6</t>
  </si>
  <si>
    <t>INCIC-7</t>
  </si>
  <si>
    <t>INCIC-8</t>
  </si>
  <si>
    <t>INCIC-9</t>
  </si>
  <si>
    <t>INCIC-10</t>
  </si>
  <si>
    <t>INCIC-11</t>
  </si>
  <si>
    <t>INCIC-12</t>
  </si>
  <si>
    <t>INCIC-13</t>
  </si>
  <si>
    <t>INCIC-14</t>
  </si>
  <si>
    <t>INCIC-15</t>
  </si>
  <si>
    <t>INCIC-16</t>
  </si>
  <si>
    <t>INCIC-17</t>
  </si>
  <si>
    <t>INCIC-18</t>
  </si>
  <si>
    <t>INCIC-19</t>
  </si>
  <si>
    <t>INCIC-20</t>
  </si>
  <si>
    <t>INCIC-21</t>
  </si>
  <si>
    <t>IWeb-1</t>
  </si>
  <si>
    <t>The WebCAD interface supports end-to-end 192 bit encryption, at a minimum.</t>
  </si>
  <si>
    <t>The WebCAD Interface is capable of utilizing Advanced Encryption Standard (AES) without degradation of system throughput.</t>
  </si>
  <si>
    <t>The WebCAD interface utilized browser based technology to access CAD related databases via the Internet.</t>
  </si>
  <si>
    <t>Access to CAD related data can be restricted to inquiry only.</t>
  </si>
  <si>
    <t>IWeb-2</t>
  </si>
  <si>
    <t>IWeb-3</t>
  </si>
  <si>
    <t>IWeb-4</t>
  </si>
  <si>
    <t>IWeb-5</t>
  </si>
  <si>
    <t>IWeb-6</t>
  </si>
  <si>
    <t>IWeb-7</t>
  </si>
  <si>
    <t>IWeb-8</t>
  </si>
  <si>
    <t>IWeb-9</t>
  </si>
  <si>
    <t>IWeb-10</t>
  </si>
  <si>
    <t>The WebCAD interface supports the use of Advanced Authentication security measures for user and device log on verification.</t>
  </si>
  <si>
    <t>The hazardous materials database provides the current data available from the USDOT Emergency Response Guide (ERG2008 or most current edition).</t>
  </si>
  <si>
    <t>Total Master Interface Specs</t>
  </si>
  <si>
    <t>CAD Interface Web CAD</t>
  </si>
  <si>
    <t>CAD Interface LE State / NCIC</t>
  </si>
  <si>
    <t>CAD Interface Staffing</t>
  </si>
  <si>
    <t>Description of Capability
CAD Interface
Rip and Run</t>
  </si>
  <si>
    <t>CAD Interface Rip and Run</t>
  </si>
  <si>
    <t>CAD Interface Pictometry</t>
  </si>
  <si>
    <t>Description of Capability
CAD Interface
PSAP Master Clock</t>
  </si>
  <si>
    <t>CAD Interface PSAP Master Clock</t>
  </si>
  <si>
    <t>Description of Capability
CAD Interface
Logging Recorder</t>
  </si>
  <si>
    <t>CAD Interface Hazardous Materials</t>
  </si>
  <si>
    <t>IExtDB-1</t>
  </si>
  <si>
    <t>CAD Interface External Databases</t>
  </si>
  <si>
    <t>CAD Interface ePCR</t>
  </si>
  <si>
    <t>CAD Interface EMS Billing</t>
  </si>
  <si>
    <t>CAD Interface AVL</t>
  </si>
  <si>
    <t>Items</t>
  </si>
  <si>
    <t>Page setup</t>
  </si>
  <si>
    <t>adjust to</t>
  </si>
  <si>
    <t>left margin</t>
  </si>
  <si>
    <t>top margin</t>
  </si>
  <si>
    <t>bottom margin</t>
  </si>
  <si>
    <t>center horizontal</t>
  </si>
  <si>
    <t>Header</t>
  </si>
  <si>
    <t>CAD [module name]</t>
  </si>
  <si>
    <t>[sheet name]</t>
  </si>
  <si>
    <t>Footer</t>
  </si>
  <si>
    <t>Page x of xx</t>
  </si>
  <si>
    <t>Hide "results" column</t>
  </si>
  <si>
    <t>To edit named ranges, go to formulas&gt;name manager.</t>
  </si>
  <si>
    <t>The system displays the caller location on the CAD Mapping system.</t>
  </si>
  <si>
    <t xml:space="preserve">The system supports interface communication between CAD and the National Law Enforcement Telecommunications System (NLETS). </t>
  </si>
  <si>
    <t xml:space="preserve">The interface supports interface communication between CAD and the National Crime Information Center (NCIC). </t>
  </si>
  <si>
    <t>INCIC-22</t>
  </si>
  <si>
    <t>INCIC-23</t>
  </si>
  <si>
    <t>INCIC-24</t>
  </si>
  <si>
    <t>The following transactions are can be performed, at a minimum:</t>
  </si>
  <si>
    <t>Vehicle registration</t>
  </si>
  <si>
    <t>Drivers license</t>
  </si>
  <si>
    <t>Vehicle identification number (VIN)</t>
  </si>
  <si>
    <t>Stolen vehicles</t>
  </si>
  <si>
    <t>Wanted persons</t>
  </si>
  <si>
    <t>Criminal history</t>
  </si>
  <si>
    <t>Warrants</t>
  </si>
  <si>
    <t>The system can restrict the communication capabilities to external databases to inquiry only.</t>
  </si>
  <si>
    <t>INCIC-25</t>
  </si>
  <si>
    <t>INCIC-26</t>
  </si>
  <si>
    <t>INCIC-27</t>
  </si>
  <si>
    <t>INCIC-28</t>
  </si>
  <si>
    <t>INCIC-29</t>
  </si>
  <si>
    <t>INCIC-30</t>
  </si>
  <si>
    <t>INCIC-31</t>
  </si>
  <si>
    <t>INCIC-32</t>
  </si>
  <si>
    <t>INCIC-33</t>
  </si>
  <si>
    <t>INCIC-34</t>
  </si>
  <si>
    <t>INCIC-35</t>
  </si>
  <si>
    <t>location</t>
  </si>
  <si>
    <t>narrative</t>
  </si>
  <si>
    <t>The AVL functionality is fully integrated in the CAD system.</t>
  </si>
  <si>
    <t>IE911-9</t>
  </si>
  <si>
    <t>IE911-10</t>
  </si>
  <si>
    <t>IE911-11</t>
  </si>
  <si>
    <t>IAVL-3</t>
  </si>
  <si>
    <t>IAVL-4</t>
  </si>
  <si>
    <t>IAVL-5</t>
  </si>
  <si>
    <t>IAVL-6</t>
  </si>
  <si>
    <t>IEMD-28</t>
  </si>
  <si>
    <t>The system allows the Pictometry images to be viewed as a map layer along with other GIS layers.</t>
  </si>
  <si>
    <t>When the Pictometry interface is provided, the system is sized with sufficient data storage and processor capabilities</t>
  </si>
  <si>
    <t>IRMS-1</t>
  </si>
  <si>
    <t>IRMS-2</t>
  </si>
  <si>
    <t>IRMS-3</t>
  </si>
  <si>
    <t>IRMS-4</t>
  </si>
  <si>
    <t>IRMS-5</t>
  </si>
  <si>
    <t>CAD Interface Radio Console</t>
  </si>
  <si>
    <t>IRadio-1</t>
  </si>
  <si>
    <t>IRadio-2</t>
  </si>
  <si>
    <t>IRadio-3</t>
  </si>
  <si>
    <t>On activation of the radio system emergency button function, the Radio Console interface provides the unit's call sign and AVL location, if available, to the CAD system for display at all dispatch workstations.</t>
  </si>
  <si>
    <t>Common Place Name (if applicable to location)</t>
  </si>
  <si>
    <t>Connectivity to the Rip and Run printers can utilize:</t>
  </si>
  <si>
    <t>VPN</t>
  </si>
  <si>
    <t>IRip-18</t>
  </si>
  <si>
    <t>IRip-19</t>
  </si>
  <si>
    <t>IRip-20</t>
  </si>
  <si>
    <t>IRip-21</t>
  </si>
  <si>
    <t>IRip-22</t>
  </si>
  <si>
    <t>The incident details and fields on a Rip and Run printout include, but not limited to, the following fields:</t>
  </si>
  <si>
    <t>IePCR-9</t>
  </si>
  <si>
    <t>IePCR-10</t>
  </si>
  <si>
    <t>IePCR-11</t>
  </si>
  <si>
    <t>IePCR-12</t>
  </si>
  <si>
    <t>Agency</t>
  </si>
  <si>
    <t>Incident number</t>
  </si>
  <si>
    <t>Zip code</t>
  </si>
  <si>
    <t>Common name</t>
  </si>
  <si>
    <t>X / Y coordinates, e.g., latitude and longitude</t>
  </si>
  <si>
    <t>Date / Time of incident</t>
  </si>
  <si>
    <t>IePCR-13</t>
  </si>
  <si>
    <t>IePCR-14</t>
  </si>
  <si>
    <t>IePCR-15</t>
  </si>
  <si>
    <t>IePCR-16</t>
  </si>
  <si>
    <t>IePCR-17</t>
  </si>
  <si>
    <t>IePCR-18</t>
  </si>
  <si>
    <t>IePCR-19</t>
  </si>
  <si>
    <t>IePCR-20</t>
  </si>
  <si>
    <t>IePCR-21</t>
  </si>
  <si>
    <t>IePCR-22</t>
  </si>
  <si>
    <t>IePCR-23</t>
  </si>
  <si>
    <t>IePCR-24</t>
  </si>
  <si>
    <t>Additional data required</t>
  </si>
  <si>
    <t>To remove the group box borders in active sheet:</t>
  </si>
  <si>
    <t xml:space="preserve">alt-F11 -&gt; to go into VBE </t>
  </si>
  <si>
    <t>ctl-G -&gt; to go into "Immediate" window</t>
  </si>
  <si>
    <t>activesheet.groupboxes.visible=false</t>
  </si>
  <si>
    <t>type</t>
  </si>
  <si>
    <t>hit enter</t>
  </si>
  <si>
    <t>A macro is set up called "remove_groupboxes".</t>
  </si>
  <si>
    <t>Just run that.</t>
  </si>
  <si>
    <t>IGen-29</t>
  </si>
  <si>
    <t>IWeb-11</t>
  </si>
  <si>
    <t>IWeb-12</t>
  </si>
  <si>
    <t>The WebCAD interface supports the view of closed events.</t>
  </si>
  <si>
    <t>The WebCAD interface supports adding narrative to an event.</t>
  </si>
  <si>
    <t>ITDD-5</t>
  </si>
  <si>
    <t>The system allows the editing the string of data that is sent to the local, state, or NCIC system in order to meet State transaction requirements.</t>
  </si>
  <si>
    <t>INCIC-36</t>
  </si>
  <si>
    <t>INCIC-37</t>
  </si>
  <si>
    <t>INCIC-38</t>
  </si>
  <si>
    <t>INCIC-39</t>
  </si>
  <si>
    <t>The system provides the ability to send the CAD incident data to Rip and Run printers remotely connected to the network.</t>
  </si>
  <si>
    <t>The system is configured to automatically print the CAD incident data when sent to the selected printer.</t>
  </si>
  <si>
    <t>Hydrant information for the closest 3 hydrants (including flow rate, size, and service status)</t>
  </si>
  <si>
    <t>Hydrants selected as closest are determined by closest address.</t>
  </si>
  <si>
    <t>Hydrants selected as closest are determined by closest intersection.</t>
  </si>
  <si>
    <t>IRip-23</t>
  </si>
  <si>
    <t>IRip-24</t>
  </si>
  <si>
    <t>IRip-25</t>
  </si>
  <si>
    <t>Subject</t>
  </si>
  <si>
    <t>Vehicle</t>
  </si>
  <si>
    <t>IRMS-6</t>
  </si>
  <si>
    <t>IRMS-7</t>
  </si>
  <si>
    <t>IRMS-8</t>
  </si>
  <si>
    <t>IPict-2</t>
  </si>
  <si>
    <t>IPict-3</t>
  </si>
  <si>
    <t>IPict-5</t>
  </si>
  <si>
    <t>The system is capable of providing a hyperlink from the CAD incident record to the associated Logging Recorder record.</t>
  </si>
  <si>
    <t>The system is capable of providing a hyperlink from the Logging Recorder record to the associated CAD incident record.</t>
  </si>
  <si>
    <t>ILogR-4</t>
  </si>
  <si>
    <t>ILogR-5</t>
  </si>
  <si>
    <t>ILogR-6</t>
  </si>
  <si>
    <t>The system is capable of attaching the Logging Recorder .WAV file, or files, to the associated incident record.</t>
  </si>
  <si>
    <t xml:space="preserve">Hazardous material information can include: </t>
  </si>
  <si>
    <t>OSHA exposure regulations</t>
  </si>
  <si>
    <t>OSHA Chemical Sampling Information</t>
  </si>
  <si>
    <t>EPA Toxic Substance Control Act Chemical Substances Inventory</t>
  </si>
  <si>
    <t>MSDS information</t>
  </si>
  <si>
    <t>The hazardous materials database may be searched by:</t>
  </si>
  <si>
    <t>Chemical name</t>
  </si>
  <si>
    <t>Wildcards</t>
  </si>
  <si>
    <t>IHaz-23</t>
  </si>
  <si>
    <t>IHaz-24</t>
  </si>
  <si>
    <t>IHaz-25</t>
  </si>
  <si>
    <t>IHaz-26</t>
  </si>
  <si>
    <t>IHaz-27</t>
  </si>
  <si>
    <t>IHaz-28</t>
  </si>
  <si>
    <t>IHaz-29</t>
  </si>
  <si>
    <t>IHaz-30</t>
  </si>
  <si>
    <t>IHaz-31</t>
  </si>
  <si>
    <t xml:space="preserve">Placard </t>
  </si>
  <si>
    <t>The triggers set to update an ePCR are defined by the agency.</t>
  </si>
  <si>
    <t>Triggers to update an ePCR include, but are not limited to:</t>
  </si>
  <si>
    <t>IePCR-25</t>
  </si>
  <si>
    <t>IePCR-26</t>
  </si>
  <si>
    <t>IePCR-27</t>
  </si>
  <si>
    <t>IePCR-28</t>
  </si>
  <si>
    <t>IePCR-29</t>
  </si>
  <si>
    <t>The data transfer to the ePCR system can initiate an ePCR.</t>
  </si>
  <si>
    <t>The data transfer can occur while the incident is in progress to facilitate entry of a PCR form by field personnel in real time.</t>
  </si>
  <si>
    <t>IEMD-29</t>
  </si>
  <si>
    <t>IEMD-30</t>
  </si>
  <si>
    <t>IEMD-31</t>
  </si>
  <si>
    <t>IAVL-7</t>
  </si>
  <si>
    <t>IAVL-8</t>
  </si>
  <si>
    <t>IAVL-9</t>
  </si>
  <si>
    <t>View unit status</t>
  </si>
  <si>
    <t>View pending events</t>
  </si>
  <si>
    <t>Create events</t>
  </si>
  <si>
    <t>Close an event</t>
  </si>
  <si>
    <t>Add notes/narrative to active events</t>
  </si>
  <si>
    <t>Change unit status</t>
  </si>
  <si>
    <t>Log units on</t>
  </si>
  <si>
    <t>Log units off</t>
  </si>
  <si>
    <t>Dispatch or assign units to events</t>
  </si>
  <si>
    <t>Change unit capabilities</t>
  </si>
  <si>
    <t>Open closed events</t>
  </si>
  <si>
    <t>Add notes/narrative to closed events</t>
  </si>
  <si>
    <t>Run and print reports</t>
  </si>
  <si>
    <t>The WebCAD interface allows the user to:</t>
  </si>
  <si>
    <t>nature of call</t>
  </si>
  <si>
    <t>unit status</t>
  </si>
  <si>
    <t>unit(s) dispatched</t>
  </si>
  <si>
    <t>associated notes</t>
  </si>
  <si>
    <t>View active events, including:</t>
  </si>
  <si>
    <t>IWeb-13</t>
  </si>
  <si>
    <t>IWeb-14</t>
  </si>
  <si>
    <t>IWeb-15</t>
  </si>
  <si>
    <t>IWeb-16</t>
  </si>
  <si>
    <t>IWeb-17</t>
  </si>
  <si>
    <t>IWeb-18</t>
  </si>
  <si>
    <t>IWeb-19</t>
  </si>
  <si>
    <t>IWeb-20</t>
  </si>
  <si>
    <t>IWeb-21</t>
  </si>
  <si>
    <t>IWeb-22</t>
  </si>
  <si>
    <t>IWeb-23</t>
  </si>
  <si>
    <t>IWeb-24</t>
  </si>
  <si>
    <t>IWeb-25</t>
  </si>
  <si>
    <t>IWeb-26</t>
  </si>
  <si>
    <t>IWeb-27</t>
  </si>
  <si>
    <t>IWeb-28</t>
  </si>
  <si>
    <t>IWeb-29</t>
  </si>
  <si>
    <t>IWeb-30</t>
  </si>
  <si>
    <t>IWeb-31</t>
  </si>
  <si>
    <t>IWeb-32</t>
  </si>
  <si>
    <t>The CAD keyboard / mouse is used for communication with the TDD / TTY interface.</t>
  </si>
  <si>
    <t xml:space="preserve">The TDD / TTY interface window opens automatically when an incoming call is detected.  </t>
  </si>
  <si>
    <t>ITDD-6</t>
  </si>
  <si>
    <t>The resultant rebid location data will update the associated incident location and the CAD Mapping system.</t>
  </si>
  <si>
    <t>IEMD-32</t>
  </si>
  <si>
    <t>IEMD-33</t>
  </si>
  <si>
    <t>IEMD-34</t>
  </si>
  <si>
    <t>The hazardous materials database can be updated from outside source (e.g. latest electronic copy of the DOT Response Guide.</t>
  </si>
  <si>
    <t>Knox Box location</t>
  </si>
  <si>
    <t>The system has the ability to be configured so that HIPAA data can only be viewed by an authorized user.</t>
  </si>
  <si>
    <t>The system can be configured to never include HIPAA data on sent reports.</t>
  </si>
  <si>
    <t>The system can be configured that on events shared between disciplines the HIPAA data is not available for viewing by the law enforcement discipline.</t>
  </si>
  <si>
    <t>The system can be configured to allow HIPAA data to be included in the data sent to the EMS and Fire RMS packages.</t>
  </si>
  <si>
    <t>Function Available</t>
  </si>
  <si>
    <t>Function Not Available</t>
  </si>
  <si>
    <t>IePCR-30</t>
  </si>
  <si>
    <t>IePCR-31</t>
  </si>
  <si>
    <t>IePCR-32</t>
  </si>
  <si>
    <t>IePCR-33</t>
  </si>
  <si>
    <t>IRMS-9</t>
  </si>
  <si>
    <t>IRMS-10</t>
  </si>
  <si>
    <t>IRMS-11</t>
  </si>
  <si>
    <t>IRMS-12</t>
  </si>
  <si>
    <t>IRMS-13</t>
  </si>
  <si>
    <t>IRMS-14</t>
  </si>
  <si>
    <t>IRMS-15</t>
  </si>
  <si>
    <t>IRMS-16</t>
  </si>
  <si>
    <t>INCIC-40</t>
  </si>
  <si>
    <t>INCIC-41</t>
  </si>
  <si>
    <t>INCIC-42</t>
  </si>
  <si>
    <t>INCIC-43</t>
  </si>
  <si>
    <t>Not Answered</t>
  </si>
  <si>
    <t>Proposal Evaluation Summary</t>
  </si>
  <si>
    <t>Vendor Name:</t>
  </si>
  <si>
    <t>Date:</t>
  </si>
  <si>
    <t>Total CAD Specification Score</t>
  </si>
  <si>
    <t>System</t>
  </si>
  <si>
    <t>Category</t>
  </si>
  <si>
    <t>Maximum Score</t>
  </si>
  <si>
    <t>Number of Requirements</t>
  </si>
  <si>
    <t>All</t>
  </si>
  <si>
    <t>ALL CATEGORIES</t>
  </si>
  <si>
    <t>Score</t>
  </si>
  <si>
    <t>INTERFACES</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</si>
  <si>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</si>
  <si>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</si>
  <si>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</si>
  <si>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</si>
  <si>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</si>
  <si>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</si>
  <si>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</si>
  <si>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</si>
  <si>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</si>
  <si>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</si>
  <si>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</si>
  <si>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</si>
  <si>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</si>
  <si>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</si>
  <si>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</si>
  <si>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</si>
  <si>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</si>
  <si>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</si>
  <si>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</si>
  <si>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</si>
  <si>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</si>
  <si>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</si>
  <si>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</si>
  <si>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</si>
  <si>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</si>
  <si>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</si>
  <si>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</si>
  <si>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</si>
  <si>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</si>
  <si>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</si>
  <si>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</si>
  <si>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Spec Weight</t>
  </si>
  <si>
    <t>Avail Weight</t>
  </si>
  <si>
    <t>Results</t>
  </si>
  <si>
    <t>The system will receive IP based 9-1-1 imbedded location data.</t>
  </si>
  <si>
    <t>The system will receive IP based 9-1-1 referenced location data.</t>
  </si>
  <si>
    <t>The system will receive IP based 9-1-1 location data both imbedded and referenced.</t>
  </si>
  <si>
    <t>The system will attach all data received as a component of a 9-1-1 request for service to the CAD incident record.</t>
  </si>
  <si>
    <t>The system will attach streaming video data received as a component of a 9-1-1 request for service to the CAD incident record.</t>
  </si>
  <si>
    <t>The system will attach fixed video data received as a component of a 9-1-1 request for service to the CAD incident record.</t>
  </si>
  <si>
    <t>The system will attach both fixed video data and streaming video data received as a component of a 9-1-1 request for service to the CAD incident record.</t>
  </si>
  <si>
    <t>The system will attach audio data received as a component of a 9-1-1 request for service to the CAD incident record.</t>
  </si>
  <si>
    <t>The system will attach telemetric data (e.g., On Star) received as a component of a 9-1-1 request for service to the CAD incident record.</t>
  </si>
  <si>
    <t>The system will utilize 9-1-1 call data included in the PIDF-LO.</t>
  </si>
  <si>
    <t>The system will transfer CAD incident record attachments received as a component of a 9-1-1 request for service to a Mobile Data Device.</t>
  </si>
  <si>
    <t>The system is capable of establishing a CAD-to-CAD interface.</t>
  </si>
  <si>
    <t>The system is capable of parsing XML data provided as a component of the 9-1-1 request for service.</t>
  </si>
  <si>
    <t>The system is capable of incorporating parsed XML data provided as a component of the 9-1-1 request for service into the CAD event record.</t>
  </si>
  <si>
    <t>The system will perform 2 way XML data exchange via CAD-to-CAD interface when required for transfer to another PSAP or system.</t>
  </si>
  <si>
    <t>The system is capable of using links to additional information to retrieve information from other systems.</t>
  </si>
  <si>
    <t>Security measures are established for all input data streams.</t>
  </si>
  <si>
    <t>Ngen-1</t>
  </si>
  <si>
    <t>Ngen-2</t>
  </si>
  <si>
    <t>Ngen-3</t>
  </si>
  <si>
    <t>Ngen-4</t>
  </si>
  <si>
    <t>Ngen-5</t>
  </si>
  <si>
    <t>Ngen-6</t>
  </si>
  <si>
    <t>Ngen-7</t>
  </si>
  <si>
    <t>Ngen-8</t>
  </si>
  <si>
    <t>Ngen-9</t>
  </si>
  <si>
    <t>Ngen-10</t>
  </si>
  <si>
    <t>Ngen-11</t>
  </si>
  <si>
    <t>Ngen-12</t>
  </si>
  <si>
    <t>Ngen-13</t>
  </si>
  <si>
    <t>Ngen-14</t>
  </si>
  <si>
    <t>Ngen-15</t>
  </si>
  <si>
    <t>Ngen-16</t>
  </si>
  <si>
    <t>Ngen-17</t>
  </si>
  <si>
    <t>CAD Interface NextGen 911</t>
  </si>
  <si>
    <t>D35</t>
  </si>
  <si>
    <t>Advantageous</t>
  </si>
  <si>
    <t>The system interfaces and can send data to a regional law enforcement database.</t>
  </si>
  <si>
    <t>The system interfaces to a radio console to receive radio system status messaging and translate those messages to CAD status changes (e.g. Motorola, Harris).</t>
  </si>
  <si>
    <t>The system accepts X / Y coordinates, e.g., latitude / longitude, for conversion to the closest: street address, address point or common place.</t>
  </si>
  <si>
    <t>Street Address</t>
  </si>
  <si>
    <t>Address Point</t>
  </si>
  <si>
    <t>Intersection</t>
  </si>
  <si>
    <t>Common Place</t>
  </si>
  <si>
    <t>When validating a location the system will initially attempt a match to the address point layer and then if not located will attempt to validate on the street centerline data.</t>
  </si>
  <si>
    <t>Location rebid through the answering equipment can be initiated from CAD by a user.</t>
  </si>
  <si>
    <t>The system provides the user with a prompt on if the resultant rebid location data is used to update the associated incident location.</t>
  </si>
  <si>
    <t>Event Type</t>
  </si>
  <si>
    <t>Provide scripted key questions for each separate event type.</t>
  </si>
  <si>
    <t>The system provides scripted case entry for gathering vital medical information, to include, but not limited to:</t>
  </si>
  <si>
    <t>The patient condition codes allow the ability to determine what resources to recommend to event/call.</t>
  </si>
  <si>
    <t>The system incorporates call prioritization with the ability to recommend appropriate unit response based on incident/call type.</t>
  </si>
  <si>
    <t>For each occurance of a rebid the mapping interface should have the capability to keep a record of all location changes within the CAD event.</t>
  </si>
  <si>
    <t>Manually</t>
  </si>
  <si>
    <t>The system provides for the ability for the EMD application to load and allow data entry within two seconds or less.</t>
  </si>
  <si>
    <t>The data transfer to the ePCR system can add to an existing ePCR.</t>
  </si>
  <si>
    <t xml:space="preserve"> The system supports automatic population of standard CAD fields.</t>
  </si>
  <si>
    <t>EMD related data</t>
  </si>
  <si>
    <t>Unit times</t>
  </si>
  <si>
    <t>Units assigned</t>
  </si>
  <si>
    <t>The agency can select the units that the ePCR data will be sent.</t>
  </si>
  <si>
    <t>Notes/Narrative</t>
  </si>
  <si>
    <t>People</t>
  </si>
  <si>
    <t>Vehicles</t>
  </si>
  <si>
    <t>The system allows the user to schedule when the uploads to LiNX will occur:</t>
  </si>
  <si>
    <t>Real time</t>
  </si>
  <si>
    <t>An agency defined interval (e.g. hourly, daily, weekly)</t>
  </si>
  <si>
    <t>The system is capable of sending the following, but not limited to, types of information to LiNX:</t>
  </si>
  <si>
    <t>Local Law Enforcement Information Exchange (LiNX)</t>
  </si>
  <si>
    <t>IExtDB-2</t>
  </si>
  <si>
    <t xml:space="preserve">The system provides a hazardous materials database that can be accessed from: </t>
  </si>
  <si>
    <t>The system provides an interface to an internal hazardous materials database.</t>
  </si>
  <si>
    <t>The system provides an interface to  USDOT Emergency Response Guide (most current edition).</t>
  </si>
  <si>
    <t>The system provides an interface to NOAA CAMEO hazardous materials database.</t>
  </si>
  <si>
    <t>Department of Environmental Protection Agency number</t>
  </si>
  <si>
    <t xml:space="preserve">The system provides the ability to configure an automatic lookup of the chemical in the hazardous material database upon entry of a chemical in the FRMS. </t>
  </si>
  <si>
    <t>The system provides the ability to download and attach searched chemical information to a premise record.</t>
  </si>
  <si>
    <t>The system provides the ability to download and attach searched chemical information to an event.</t>
  </si>
  <si>
    <t>IPict-6</t>
  </si>
  <si>
    <t>The CAD mapping system intigrates seamlessly with current version of Pictometry.</t>
  </si>
  <si>
    <t>The mobile data mapping system intigrates seamlessly with current version of Pictometry.</t>
  </si>
  <si>
    <t>The mobile data devices interface utilizes web based version of Pictometry to reduce bandwidth.</t>
  </si>
  <si>
    <t xml:space="preserve">The system provides the ability to pan Pictometry the same as the CAD map display. </t>
  </si>
  <si>
    <t>The system provides Pictometry with coordinate information to display the appropriate locations.</t>
  </si>
  <si>
    <t>The push-to-talk radio banner will include, but not limited to:</t>
  </si>
  <si>
    <t xml:space="preserve">The Radio Console interface is able to provide push-to-talk radio banner messages of unit radio call signs when the field unit transmits. </t>
  </si>
  <si>
    <t>User ID</t>
  </si>
  <si>
    <t>Radio ID</t>
  </si>
  <si>
    <t>Date/time transmission initiated</t>
  </si>
  <si>
    <t>Date/time transmission ended</t>
  </si>
  <si>
    <t>Channel/Talk group</t>
  </si>
  <si>
    <t>The system provides the ability to automatically assign a person to a radio ID when that person signs onto a CAD unit affiliated with that radio ID.</t>
  </si>
  <si>
    <t>The system provides the ability to manually assign staff alias radio IDs when assigned to CAD units.</t>
  </si>
  <si>
    <t>Alias Radio ID</t>
  </si>
  <si>
    <t>On the CAD status monitor the unit transmitting over the radio will provide a visual indicator (e.g. unit color change)</t>
  </si>
  <si>
    <t>Radio conversation data can be logged into a CAD record when the unit is associated to an event.</t>
  </si>
  <si>
    <t>The system provides access to the TeleStaff personnel data from CAD.</t>
  </si>
  <si>
    <t>Automatically activate the units whose schedule indicates that they are to be in service by placing them in a pre-defined Roll Call status.</t>
  </si>
  <si>
    <t>Provide a means for automatic transfer of personnel scheduling/staffing data from TeleStaff to the CAD system.</t>
  </si>
  <si>
    <t>The interface allows the user to determine the frequency of the automatic transfer of the personnel duty rosters.</t>
  </si>
  <si>
    <t>The interface allows the update of personnel data from TeleStaff to the CAD personnel file.</t>
  </si>
  <si>
    <t>The interface allows the user to determine the frequency of automatic updates to the personnel duty rosters.</t>
  </si>
  <si>
    <t>The udpates will only include additions or modifications to the personnel records.</t>
  </si>
  <si>
    <t>Provides a means for units to be placed in service in the CAD system based on personnel scheduled within TeleStaff.</t>
  </si>
  <si>
    <t>Provide a means for personnel to be placed in service in the CAD system based on their schedule within TeleStaff.</t>
  </si>
  <si>
    <t>The system allows the configuration of automatically placing units in service based on personnel scheduled within TeleStaff.</t>
  </si>
  <si>
    <t>Automatically send a message or email to a specified Group anytime a unit/officer cannot be placed on duty.</t>
  </si>
  <si>
    <t>The system will support placing units in service:</t>
  </si>
  <si>
    <t>Law units</t>
  </si>
  <si>
    <t>Fire units</t>
  </si>
  <si>
    <t>Rescue units</t>
  </si>
  <si>
    <t xml:space="preserve">Automatically keeps an audit trail of all scheduling/staffing changes. </t>
  </si>
  <si>
    <t>The Mobile Data system has the ability to restrict returned data from Local / State / NCIC from being attached to the incident/call database.</t>
  </si>
  <si>
    <t>The positioning of the map can be determined by the civic addresses provided via PIDF-LO (NG9-1-1).</t>
  </si>
  <si>
    <t>Ngen-18</t>
  </si>
  <si>
    <t>City</t>
  </si>
  <si>
    <t>Ability to log interagency communications in CAD audit files.</t>
  </si>
  <si>
    <t>Share events</t>
  </si>
  <si>
    <t>Transfer events</t>
  </si>
  <si>
    <t>The system will provide the ability for each to see each others units and current status for situational awareness.</t>
  </si>
  <si>
    <t>The system will provide the ability to share and view BOLOs.</t>
  </si>
  <si>
    <t>Unit to Unit</t>
  </si>
  <si>
    <t>CAD to CAD</t>
  </si>
  <si>
    <t>CAD to Unit</t>
  </si>
  <si>
    <t>Unit to CAD</t>
  </si>
  <si>
    <t>The system will provide messaging between:</t>
  </si>
  <si>
    <t>Ability to send requests for service to each other.</t>
  </si>
  <si>
    <t>Ability to monitor availability of each others units and special equipment.</t>
  </si>
  <si>
    <t>Ability to take into account the unit status of each others units when recommending appropriate units for dispatch.</t>
  </si>
  <si>
    <t>Ability to take into account unit location of each others units when recommending appropriate units for dispatch.</t>
  </si>
  <si>
    <t>The system interfaces with an EOC Crisis Management Software (e.g., WebEOC, Knowledge Center)</t>
  </si>
  <si>
    <t>The user has the ability to determine the type of information or fields that is sent to LiNX.</t>
  </si>
  <si>
    <t>WebEOC</t>
  </si>
  <si>
    <t xml:space="preserve">Ability to transfer user defined event types automatically to the WebEOC application.  </t>
  </si>
  <si>
    <t>IGen-9</t>
  </si>
  <si>
    <t>IGen-11</t>
  </si>
  <si>
    <t>IGen-12</t>
  </si>
  <si>
    <t>IGen-13</t>
  </si>
  <si>
    <t>IGen-15</t>
  </si>
  <si>
    <t>IGen-26</t>
  </si>
  <si>
    <t>IGen-33</t>
  </si>
  <si>
    <t>IGen-34</t>
  </si>
  <si>
    <t>IE911-12</t>
  </si>
  <si>
    <t>IE911-13</t>
  </si>
  <si>
    <t>IE911-14</t>
  </si>
  <si>
    <t>IE911-15</t>
  </si>
  <si>
    <t>IE911-16</t>
  </si>
  <si>
    <t>IE911-17</t>
  </si>
  <si>
    <t>IE911-18</t>
  </si>
  <si>
    <t>IE911-19</t>
  </si>
  <si>
    <t>IE911-20</t>
  </si>
  <si>
    <t>IE911-21</t>
  </si>
  <si>
    <t>IEMD-8</t>
  </si>
  <si>
    <t>IEMD-9</t>
  </si>
  <si>
    <t>IEMD-35</t>
  </si>
  <si>
    <t>IEMD-36</t>
  </si>
  <si>
    <t>IEMD-37</t>
  </si>
  <si>
    <t>IEMD-38</t>
  </si>
  <si>
    <t>IEMD-39</t>
  </si>
  <si>
    <t>IEMD-40</t>
  </si>
  <si>
    <t>IEMD-41</t>
  </si>
  <si>
    <t>IEMD-42</t>
  </si>
  <si>
    <t>The system is capable of establishing a time synchronization interface connection to a PSAP Master Clock.</t>
  </si>
  <si>
    <t>IPict-4</t>
  </si>
  <si>
    <t>IPict-7</t>
  </si>
  <si>
    <t>IPict-8</t>
  </si>
  <si>
    <t>IPict-9</t>
  </si>
  <si>
    <t>IRadio-4</t>
  </si>
  <si>
    <t>IRadio-5</t>
  </si>
  <si>
    <t>IRadio-6</t>
  </si>
  <si>
    <t>IRadio-7</t>
  </si>
  <si>
    <t>IRadio-8</t>
  </si>
  <si>
    <t>IRadio-9</t>
  </si>
  <si>
    <t>IRadio-10</t>
  </si>
  <si>
    <t>IRadio-11</t>
  </si>
  <si>
    <t>IRadio-12</t>
  </si>
  <si>
    <t>IRadio-13</t>
  </si>
  <si>
    <t>IRadio-14</t>
  </si>
  <si>
    <t>IRadio-15</t>
  </si>
  <si>
    <t>IRadio-16</t>
  </si>
  <si>
    <t>INCIC-44</t>
  </si>
  <si>
    <t>The system provides an Automatic Vehicle Location (AVL) system that is tightly integrated with the mobile data system.</t>
  </si>
  <si>
    <t>The system allows an authorized user to determine the AVL location update frequency in CAD.</t>
  </si>
  <si>
    <t>The system allows an authorized user to determine the AVL location update frequency for Mobile.</t>
  </si>
  <si>
    <t>The system provides a historic playback function by unit/mobile device.</t>
  </si>
  <si>
    <t>The system provides a historic playback function by event.</t>
  </si>
  <si>
    <t>The system provides a historic playback based on start and end date and time range.</t>
  </si>
  <si>
    <t xml:space="preserve">The system provides an AVL Analytic module capable of AVL related reporting functions (e.g daily logs, response time analysis, time of day response analysis, etc.) </t>
  </si>
  <si>
    <t>The AVL can be turned off by an authorized user.</t>
  </si>
  <si>
    <t>The AVL system does not impact CAD and mobile real time operations.</t>
  </si>
  <si>
    <t>The presentation of AVL data can be viewed in CAD.</t>
  </si>
  <si>
    <t>The presentation of AVL data can be filtered by:</t>
  </si>
  <si>
    <t>Unit</t>
  </si>
  <si>
    <t>Event</t>
  </si>
  <si>
    <t>Discipline</t>
  </si>
  <si>
    <t>Response Area</t>
  </si>
  <si>
    <t>Station</t>
  </si>
  <si>
    <t>AVL data integrates and provides location data necessary for routing related to turn by turn direction capabilities.</t>
  </si>
  <si>
    <t>Ability to translate latitude/longitude data provided by AVL and converting it to the closest available street address when entering a self-initiated event from a mobile device.</t>
  </si>
  <si>
    <t xml:space="preserve">Ability to translate latitude/longitude data provided by AVL and converting it to the closest available intersection when entering a self-initiated event from a mobile device. </t>
  </si>
  <si>
    <t>The system provides the ability to launch the dispatch protocol application:</t>
  </si>
  <si>
    <t>The system provides the ability for the CAD operator to seamlessly toggle back and forth between the dispatch protocol application and CAD.</t>
  </si>
  <si>
    <t>Dispatch protocol questions and responses must be included in the CAD incident/call record.</t>
  </si>
  <si>
    <t>The system includes an automated dispatch protocol related Quality Assurance Case Review software program capable of providing case histories for each indispatch protocoldent/call.</t>
  </si>
  <si>
    <t>The dispatch protocol Quality Assurance program provides for individual TCO case statistics.</t>
  </si>
  <si>
    <t>The dispatch protocol Quality Assurance program provides reports that reflect any period of time or data field requested such as current week, month, or year-to-date statistics.</t>
  </si>
  <si>
    <t>The dispatch protocol system utilizes guide cards or card sets ("flip-file protocol system") that are included as a manual back up to automated CAD / dispatch protocol system.</t>
  </si>
  <si>
    <t>The system allows unit dispatch before, during, or after dispatch protocol instructions have been administered.</t>
  </si>
  <si>
    <t>Dispatch Protocol Software</t>
  </si>
  <si>
    <t>IAVL-10</t>
  </si>
  <si>
    <t>IAVL-11</t>
  </si>
  <si>
    <t>IAVL-12</t>
  </si>
  <si>
    <t>IAVL-13</t>
  </si>
  <si>
    <t>IAVL-14</t>
  </si>
  <si>
    <t>IAVL-15</t>
  </si>
  <si>
    <t>IAVL-16</t>
  </si>
  <si>
    <t>IAVL-17</t>
  </si>
  <si>
    <t>IAVL-21</t>
  </si>
  <si>
    <t>IAVL-22</t>
  </si>
  <si>
    <t>IAVL-23</t>
  </si>
  <si>
    <t>IAVL-24</t>
  </si>
  <si>
    <t>IAVL-25</t>
  </si>
  <si>
    <t>IAVL-26</t>
  </si>
  <si>
    <t>IAVL-27</t>
  </si>
  <si>
    <t>IAVL-28</t>
  </si>
  <si>
    <t>Interface General Requirements</t>
  </si>
  <si>
    <t>Minimal</t>
  </si>
  <si>
    <t>General Interface</t>
  </si>
  <si>
    <t>Alpha-Text Paging Interface</t>
  </si>
  <si>
    <t>AVL Interface</t>
  </si>
  <si>
    <t>E9-1-1 Interface</t>
  </si>
  <si>
    <t>Call Interrogator Interface</t>
  </si>
  <si>
    <t>Emergency Reporting Interface</t>
  </si>
  <si>
    <t>PSAP Master Clock</t>
  </si>
  <si>
    <t>Rip and Run Interfaces</t>
  </si>
  <si>
    <t>State NCIC Interface</t>
  </si>
  <si>
    <t>Alerting Interface</t>
  </si>
  <si>
    <t>Web CAD Interface</t>
  </si>
  <si>
    <t>TABS</t>
  </si>
  <si>
    <t>The system interfaces with an email server for the propose of sending / receiving email messages.</t>
  </si>
  <si>
    <t>CAD Interface TDD / TTY</t>
  </si>
  <si>
    <t>Hazardous Materials</t>
  </si>
  <si>
    <t>TDD-TTY Interface</t>
  </si>
  <si>
    <t>Next Generation 9-1-1</t>
  </si>
  <si>
    <t>The system allows separate location update frequencies for CAD and Mobile.</t>
  </si>
  <si>
    <t>IePCR-34</t>
  </si>
  <si>
    <t>IePCR-35</t>
  </si>
  <si>
    <t>IePCR-36</t>
  </si>
  <si>
    <t>IePCR-38</t>
  </si>
  <si>
    <t>IePCR-39</t>
  </si>
  <si>
    <t>The ePCR Interface is able to send the following data to the ePCR application, at a minimum:</t>
  </si>
  <si>
    <t>The system supports the integration of CAD event data with Pictometry orthogonal views.</t>
  </si>
  <si>
    <t>The system supports the integration of CAD event data with Pictometry oblique views.</t>
  </si>
  <si>
    <t>The system supports the calculation and display of Pictometry measurement capabilities, e.g., height, distance, angles, location).</t>
  </si>
  <si>
    <t>The system supports the use of Pictometry annotation tools.</t>
  </si>
  <si>
    <t>IPict-10</t>
  </si>
  <si>
    <t>IPict-11</t>
  </si>
  <si>
    <t>IPict-12</t>
  </si>
  <si>
    <t>The system supports radio alias synchronization with the Motorola radio system to avoid duplicate maintenance of radio IDs.</t>
  </si>
  <si>
    <t>The system is able to send alerts and alarms over the radio.</t>
  </si>
  <si>
    <t>The system is able to display and search for radio assignment information.</t>
  </si>
  <si>
    <t>IP</t>
  </si>
  <si>
    <t>The CAD system TDD interface shall allow entry of canned messages for quicker communications.</t>
  </si>
  <si>
    <t>The CAD system is capable of producing a TDD history list report based on user-defined search parameters.</t>
  </si>
  <si>
    <t>ITDD-7</t>
  </si>
  <si>
    <t>ITDD-8</t>
  </si>
  <si>
    <t>IFSA-1</t>
  </si>
  <si>
    <t>The association between the Unit and the Fire Station is determined by the actual Fire Station Area that the unit is currently statused as AIQ.</t>
  </si>
  <si>
    <t>The station alerting functionality (tones/sounds etc.) must be configurable by unit dispatched.  (Zone Alerting)</t>
  </si>
  <si>
    <t>This fire station alerting system shall be capable of being activated directly from the CAD system.</t>
  </si>
  <si>
    <t>The fire station alerting system interface to the CAD system supports both emergency alerts and non-emergency alerts.</t>
  </si>
  <si>
    <t>Ability for the dispatch of fire units to trigger activation of  system at the appropriate fire stations.</t>
  </si>
  <si>
    <t xml:space="preserve">Ability for CAD to receive a confirmation that an alert was successfully sent. </t>
  </si>
  <si>
    <t>Ability to alert multiple stations simultaneously.</t>
  </si>
  <si>
    <t>The fire station alerting system shall be capable of alerting by:</t>
  </si>
  <si>
    <t xml:space="preserve">Station </t>
  </si>
  <si>
    <t>Group</t>
  </si>
  <si>
    <t>The system is capable of multiple dispatchers concurrently alerting different fire stations.</t>
  </si>
  <si>
    <t>The system is capable of receiving messages back from the FSA indicating the success or failure of each dispatch.</t>
  </si>
  <si>
    <t>The system is capable of monitoring the connectivity with the FSA to ensure the system and components are operating properly.</t>
  </si>
  <si>
    <t>Lights on</t>
  </si>
  <si>
    <t>Doors open</t>
  </si>
  <si>
    <t>Gas off</t>
  </si>
  <si>
    <t>Message boards</t>
  </si>
  <si>
    <t>Pre-announcement</t>
  </si>
  <si>
    <t>Zoned fire station alerting</t>
  </si>
  <si>
    <t>Through the interface the system is capable of accomplishing the following, but not limited to:</t>
  </si>
  <si>
    <t>IFSA-2</t>
  </si>
  <si>
    <t>IFSA-3</t>
  </si>
  <si>
    <t>IFSA-4</t>
  </si>
  <si>
    <t>IFSA-5</t>
  </si>
  <si>
    <t>IFSA-6</t>
  </si>
  <si>
    <t>IFSA-7</t>
  </si>
  <si>
    <t>IFSA-8</t>
  </si>
  <si>
    <t>IFSA-9</t>
  </si>
  <si>
    <t>IFSA-10</t>
  </si>
  <si>
    <t>IFSA-11</t>
  </si>
  <si>
    <t>IFSA-12</t>
  </si>
  <si>
    <t>IFSA-13</t>
  </si>
  <si>
    <t>IFSA-14</t>
  </si>
  <si>
    <t>IFSA-15</t>
  </si>
  <si>
    <t>IFSA-16</t>
  </si>
  <si>
    <t>IFSA-17</t>
  </si>
  <si>
    <t>IFSA-18</t>
  </si>
  <si>
    <t>IFSA-19</t>
  </si>
  <si>
    <t>IFSA-20</t>
  </si>
  <si>
    <t>IFSA-21</t>
  </si>
  <si>
    <t>The system accepts ANI and ALI data from the PSAP's 9-1-1 telephone system.</t>
  </si>
  <si>
    <t>The system provides direct interaction with the State Crime Information  network NCIC/NLETS (e.g. LEADS).</t>
  </si>
  <si>
    <t>The system will automatically submit LEADS and NCIC transactions during the entry of the data into the system.  For example, the data collected and entered into CAD during a vehicle traffic stop.</t>
  </si>
  <si>
    <t>The system can automatically submit LEADS and NCIC transactions based on data returned during initial transactions to external databases.  For example, automatic submission to LEADS and NCIC of the owner's information from a registration check.</t>
  </si>
  <si>
    <t>The interface provides or supports an online interface from the CAD application to the LEADS / NCIC database.</t>
  </si>
  <si>
    <t>The system has the ability to automatically attach the results of a LEADS / NCIC inquiry to the CAD incident.</t>
  </si>
  <si>
    <t>The system has the ability to establish a link from the CAD software to the LEADS / NCIC network to run license plate and warrant checks.</t>
  </si>
  <si>
    <t xml:space="preserve">An authorized user can search for LEADS / NCIC responses by date / time range. </t>
  </si>
  <si>
    <t xml:space="preserve">An authorized user can search for LEADS / NCIC responses by User ID. </t>
  </si>
  <si>
    <t xml:space="preserve">An authorized user can search for LEADS / NCIC responses by transaction type. </t>
  </si>
  <si>
    <t>An authorized user can search for LEADS / NCIC responses by any inquired data element.</t>
  </si>
  <si>
    <t xml:space="preserve">The system can print messages received via a LEADS / NCIC request/response. </t>
  </si>
  <si>
    <t xml:space="preserve">The system can disallow the automatic printing of LEADS / NCIC data with the CAD system record. </t>
  </si>
  <si>
    <t>The system has the ability to be configured so that LEADS / NCIC data can only be viewed by an authorized user.</t>
  </si>
  <si>
    <t>The system can be configured to never include LEADS / NCIC data on sent reports.</t>
  </si>
  <si>
    <t>The system can be configured to never include LEADS / NCIC data on printed reports.</t>
  </si>
  <si>
    <t>The system can be configured that on events shared between disciplines the LEADS / NCIC data is not available for viewing by the Fire or EMS disciplines.</t>
  </si>
  <si>
    <t xml:space="preserve">The system allows LEADS / NCIC messages to be sent to specified units. </t>
  </si>
  <si>
    <t>The system can be configured to allow LEADS / NCIC messages to be included in the data sent to the law enforcement RMS.</t>
  </si>
  <si>
    <t>The system allows only an authorized user to access LEADS / NCIC forms within CAD.</t>
  </si>
  <si>
    <t>The system allows only an authorized user to access LEADS / NCIC history within CAD.</t>
  </si>
  <si>
    <t>The system adheres to the level of security required by the LEADS for the submission of inquiries.</t>
  </si>
  <si>
    <t xml:space="preserve">The system can authorize individual workstations access the LEADS/NCIC application. </t>
  </si>
  <si>
    <t>The system supports interface communication to the Illinois State Police Law Enforcement Agencies Data System (LEADS).</t>
  </si>
  <si>
    <t>The system provides the ability to select a phone number in CAD and the interface will dial the number using the answering equipment.</t>
  </si>
  <si>
    <t>The system interfaces with a the City's Automated Incident Reporting Application (AIRA) Law Enforcement Records Management System (LERMS).</t>
  </si>
  <si>
    <t>The system interfaces to a Spectracom GPS Master Clock solution for time synchronization.</t>
  </si>
  <si>
    <t>The system interfaces with an integrated Automatic Vehicle Location (AVL) system.</t>
  </si>
  <si>
    <t>The system has an internal question and answer pre dispatch decision support software for Law Enforcement.</t>
  </si>
  <si>
    <t>The system has an internal question and answer pre dispatch decision support software for Fire and EMS.</t>
  </si>
  <si>
    <t>The system is capable of interfacing to a King Fisher fire box alarm receiver.</t>
  </si>
  <si>
    <t>ICAM-1</t>
  </si>
  <si>
    <t>ICAM-2</t>
  </si>
  <si>
    <t>ICAM-3</t>
  </si>
  <si>
    <t>ICAM-4</t>
  </si>
  <si>
    <t>ICAM-5</t>
  </si>
  <si>
    <t>The system is capable of displaying, at minimum, 3 of closest cameras to the user when a location in CAD is verified.</t>
  </si>
  <si>
    <t>The locations of all the camera sites are displayed on the mapping by a unique symbol.</t>
  </si>
  <si>
    <t>The symbol used to display the camera sites is user defined.</t>
  </si>
  <si>
    <t>The user can right click on the camera symbol on the map to see the camera details.</t>
  </si>
  <si>
    <t>Not Needed</t>
  </si>
  <si>
    <t>The system interfaces with a Genetec's Security Center security platform to display and control City surveillance cameras.</t>
  </si>
  <si>
    <t>The system supports two-way communications between the City's Department of Aviation's Intergraph CAD system.</t>
  </si>
  <si>
    <t xml:space="preserve">The system provides a two way interface with third party staffing and scheduling application (e.g. TeleStaff™, In Times) . </t>
  </si>
  <si>
    <t>The presentation of AVL data can be filtered on the CAD workstations.</t>
  </si>
  <si>
    <t>The presentation of AVL data can be filtered on the mobile data computers.</t>
  </si>
  <si>
    <t>The system is capable of displaying different visual indications (e.g. colors) based on the associated telephone class of service included in the ALI data.</t>
  </si>
  <si>
    <t>The system is capable of utilizing a unique number that can be used to cross-reference CAD events when a police call taker creates a CAD event and then to a fire call taker who creates another CAD event based on same caller that was transferred from police to fire.</t>
  </si>
  <si>
    <t>The system provides an internal dispatch protocol module that allows the user to configure a structured series of questions and answers that guide the call taker through the event.</t>
  </si>
  <si>
    <t>The event nature enables the call taker to view scripted pre-arrival instructions.</t>
  </si>
  <si>
    <t>The system provides the ability for an authorized user to load questions and answers specific to the City of Chicago's developed EMD program.</t>
  </si>
  <si>
    <t>The system allows scripted questions to be developed for:</t>
  </si>
  <si>
    <t>EMS event types</t>
  </si>
  <si>
    <t>Fire event types</t>
  </si>
  <si>
    <t>Police event types</t>
  </si>
  <si>
    <t>Upon entry of a any valid event type</t>
  </si>
  <si>
    <t xml:space="preserve">Pre-arrival instructions has the logic to display pertinent questions based on the response provided by the caller to the previous question. </t>
  </si>
  <si>
    <t>The system logs all questions, responses and actions with time stamps.</t>
  </si>
  <si>
    <t>All pertinent responses are recorded in the narrative of the event.</t>
  </si>
  <si>
    <t>The system allows the user to control the camera to:</t>
  </si>
  <si>
    <t>focus</t>
  </si>
  <si>
    <t>pan, left and right</t>
  </si>
  <si>
    <t>zoom in</t>
  </si>
  <si>
    <t>zoom out</t>
  </si>
  <si>
    <t>The system will provide the ability to:</t>
  </si>
  <si>
    <t>The system provides the ability for the OEMC to capture ANI/ALI data in an event and send that event to the Airport.</t>
  </si>
  <si>
    <t>The system provides the ability for the Airport's CAD system to pull RD numbers.</t>
  </si>
  <si>
    <t>The system provides a means for the requesting system to send a mutual aid request to another system.</t>
  </si>
  <si>
    <t>The system provides a means for the home system requesting mutual aid to send a message to the requesting system that the unit is available.</t>
  </si>
  <si>
    <t>The system provides a means for the home system requesting mutual aid to send a message to the requesting system that the unit is not available.</t>
  </si>
  <si>
    <t xml:space="preserve">Ability to create events for each other and send those events to the others pending call queues.  </t>
  </si>
  <si>
    <t>The system provides the ability for a user to playback captured video.</t>
  </si>
  <si>
    <t>The system provides the user the ability to create a video clip.</t>
  </si>
  <si>
    <t xml:space="preserve">The system provides the ability for a user to attach a video clip to a message and send it to another CAD user. </t>
  </si>
  <si>
    <t xml:space="preserve">The system provides the ability for a user to attach a video clip to a message and send it to a mobile user. </t>
  </si>
  <si>
    <t>The system provides the ability to export the video so that it can be shared with other users.</t>
  </si>
  <si>
    <t>tilt, up and down</t>
  </si>
  <si>
    <t>The system provides the ability for a user to create a snapshot of the video.</t>
  </si>
  <si>
    <t>The triggers set to initiate data transfer are defined by the cityt.</t>
  </si>
  <si>
    <t>Responses to dispatch protocol questions and answers</t>
  </si>
  <si>
    <t>The mobile application allows users to launch the City's SafetyPad ePCR application from within the mobile application.</t>
  </si>
  <si>
    <t xml:space="preserve">The system interfaces with the City's Locution fire station alerting system. </t>
  </si>
  <si>
    <t>The system is able to interface to the City's Exacom Logging Recorder system.</t>
  </si>
  <si>
    <t>Ngen-19</t>
  </si>
  <si>
    <t>Telephone information associated with an incoming text conversation can be transferred from the 911 answering equipment into the CAD system.</t>
  </si>
  <si>
    <t>Ngen-20</t>
  </si>
  <si>
    <t>Incoming text conversations from the telephone systewm will drop into a pending text conversation call window.</t>
  </si>
  <si>
    <t>The pending text conversation call window will display, at a minimum, the following information:</t>
  </si>
  <si>
    <t>Ngen-27</t>
  </si>
  <si>
    <t>Date Received</t>
  </si>
  <si>
    <t>Ngen-28</t>
  </si>
  <si>
    <t>Time Received</t>
  </si>
  <si>
    <t>Ngen-29</t>
  </si>
  <si>
    <t>Message Status (e.g. new, active, in progress)</t>
  </si>
  <si>
    <t>Ngen-30</t>
  </si>
  <si>
    <t>Message</t>
  </si>
  <si>
    <t>Ngen-31</t>
  </si>
  <si>
    <t>Ngen-32</t>
  </si>
  <si>
    <t>CAD Event Number</t>
  </si>
  <si>
    <t>Ngen-33</t>
  </si>
  <si>
    <t>A CAD user can select a message from the text conversation pending window and open up a text conversation window.</t>
  </si>
  <si>
    <t>Ngen-34</t>
  </si>
  <si>
    <t xml:space="preserve">Telephone information received with the incoming text information will populate the appropriate fields in the CAD text conversation window. </t>
  </si>
  <si>
    <t>The CAD text conversation window will inlcude, at a minimum, the following information:</t>
  </si>
  <si>
    <t>Ngen-35</t>
  </si>
  <si>
    <t>Event Number</t>
  </si>
  <si>
    <t>Cell Phone Number</t>
  </si>
  <si>
    <t>Wireless Carrier</t>
  </si>
  <si>
    <t>Latitude/Longitude</t>
  </si>
  <si>
    <t>Wireless Class of Service</t>
  </si>
  <si>
    <t>Wireless Accuracy</t>
  </si>
  <si>
    <t>The incoming latitude and longitude will be converted and displayed as the closest available address.</t>
  </si>
  <si>
    <t>From within the text conversation window the system will allow, at a minimum:</t>
  </si>
  <si>
    <t>Ngen-36</t>
  </si>
  <si>
    <t>Rebid</t>
  </si>
  <si>
    <t>Ngen-37</t>
  </si>
  <si>
    <t>Map Locate</t>
  </si>
  <si>
    <t>Ngen-38</t>
  </si>
  <si>
    <t>Create CAD Event</t>
  </si>
  <si>
    <t>Ngen-39</t>
  </si>
  <si>
    <t>Update Existing CAD Event</t>
  </si>
  <si>
    <t>Ngen-40</t>
  </si>
  <si>
    <t>The text conversation window will include a log of the current conversation history.</t>
  </si>
  <si>
    <t>Ngen-41</t>
  </si>
  <si>
    <t>Newest conversation will be at the top of the history list.</t>
  </si>
  <si>
    <t>Ngen-42</t>
  </si>
  <si>
    <t>Each conversation will be time stamped including the sending party ID (e.g. Caller, Workstation ID)</t>
  </si>
  <si>
    <t>Ngen-43</t>
  </si>
  <si>
    <t>The outgoing message window will include a character county.</t>
  </si>
  <si>
    <t>Ngen-44</t>
  </si>
  <si>
    <t>User defined canned messages can be pre-programmed into the system.</t>
  </si>
  <si>
    <t>Ngen-45</t>
  </si>
  <si>
    <t>Canned messages are available via a drop down list.</t>
  </si>
  <si>
    <t>Ngen-46</t>
  </si>
  <si>
    <t>The system is capable of initiating a text message from the text conversation window by entering a phone number and a start conversation button.</t>
  </si>
  <si>
    <t>Ngen-47</t>
  </si>
  <si>
    <t>Ths system provides a link to past text conversation history with that phone number.</t>
  </si>
  <si>
    <t>Ngen-48</t>
  </si>
  <si>
    <t>The system is capable of receiving media (e.g. photos, video) within the text conversation window.</t>
  </si>
  <si>
    <t>Ngen-49</t>
  </si>
  <si>
    <t>The system will provide a count of the media that is available for the text conversation.</t>
  </si>
  <si>
    <t>CAD Pending Text Conversation Window</t>
  </si>
  <si>
    <t>Mobile Data Computers</t>
  </si>
  <si>
    <t>Ability to support a one-way interface between the CAD application and Pictometry.</t>
  </si>
  <si>
    <t xml:space="preserve">Ability to access the Pictometry menu options from within the CAD software. </t>
  </si>
  <si>
    <t>Ability to transfer incident location to Pictometry upon verification of an incident location.</t>
  </si>
  <si>
    <t>Ability to transfer incident location updates to Pictometry view.</t>
  </si>
  <si>
    <t>Ability to click on a location on the CAD map and have that point viewed in the Pictometry application.</t>
  </si>
  <si>
    <t>Ability to enter an address on the CAD map and have that point viewed in the Pictometry application.</t>
  </si>
  <si>
    <t>The system provides the ability to automatically launch the Pictometry application upon initiation of a call for service.</t>
  </si>
  <si>
    <t>The CAD incident details and fields on a Rip and Run printout are configurable by the City.</t>
  </si>
  <si>
    <t>Dangerous Buildings</t>
  </si>
  <si>
    <t>Fire District</t>
  </si>
  <si>
    <t xml:space="preserve">The number of Rip and Run records printed can be configured by the City to print one copy per station.  </t>
  </si>
  <si>
    <t>The number of Rip and Run records printed can be configured by the City to printe one copy per unit dispatched.</t>
  </si>
  <si>
    <t>Rip and Run system allows for cleared/closed call print outs to be sent, as determined by the City.</t>
  </si>
  <si>
    <t>Text Paging</t>
  </si>
  <si>
    <t>E-mail</t>
  </si>
  <si>
    <t>The staffing system will interface with the proposed CAD and Mobile Data applications.</t>
  </si>
  <si>
    <t>IStaff-5</t>
  </si>
  <si>
    <t>IStaff-6</t>
  </si>
  <si>
    <t>IStaff-7</t>
  </si>
  <si>
    <t>IStaff-8</t>
  </si>
  <si>
    <t>IStaff-9</t>
  </si>
  <si>
    <t>IStaff-10</t>
  </si>
  <si>
    <t>IStaff-11</t>
  </si>
  <si>
    <t>IStaff-12</t>
  </si>
  <si>
    <t>IStaff-13</t>
  </si>
  <si>
    <t>IStaff-14</t>
  </si>
  <si>
    <t>IStaff-15</t>
  </si>
  <si>
    <t>IStaff-16</t>
  </si>
  <si>
    <t>IStaff-17</t>
  </si>
  <si>
    <t>IStaff-18</t>
  </si>
  <si>
    <t>The system adheres to the level of security required by the State of Illinois for the submission of inquiries.</t>
  </si>
  <si>
    <t xml:space="preserve">The system can authorize individual users access to the LEADS/NCIC application. </t>
  </si>
  <si>
    <t>The system attaches the TDD / TTY dialog from the City's 911  answering postions to the CAD event.</t>
  </si>
  <si>
    <t>Remote workstations accessing CAD related data via WebCAD use COTS software.  Proprietary client software is not required at the remote workstation.</t>
  </si>
  <si>
    <t>An authorized user determines user and workstation restrictions for access to CAD system related databases.</t>
  </si>
  <si>
    <t>Remote workstations accessing CAD related data via WebCAD are not required to use VPN technology.</t>
  </si>
  <si>
    <t>Data accessed via WebCAD can be restricted to the discipline level e.g., EMS, Fire, Police</t>
  </si>
  <si>
    <t>The system interfaces with the City's Facility Information Management System.</t>
  </si>
  <si>
    <t>IGen-2</t>
  </si>
  <si>
    <t>IGen-4</t>
  </si>
  <si>
    <t>IGen-5</t>
  </si>
  <si>
    <t>IGen-7</t>
  </si>
  <si>
    <t>IGen-10</t>
  </si>
  <si>
    <t>IGen-14</t>
  </si>
  <si>
    <t>IGen-20</t>
  </si>
  <si>
    <t>IGen-21</t>
  </si>
  <si>
    <t>IGen-22</t>
  </si>
  <si>
    <t>IGen-24</t>
  </si>
  <si>
    <t>IGen-27</t>
  </si>
  <si>
    <t>IGen-28</t>
  </si>
  <si>
    <t>IGen-30</t>
  </si>
  <si>
    <t>IGen-31</t>
  </si>
  <si>
    <t>IGen-32</t>
  </si>
  <si>
    <t>IGen-35</t>
  </si>
  <si>
    <t>The system provides an interface to the City's Back Office System Software (BOSS) ALPR solution.</t>
  </si>
  <si>
    <t>Automatic License Plate Reader (ALPR)</t>
  </si>
  <si>
    <t>The system allows data collected to be compared to an 'informational data file' such as the City's Hot Desk.</t>
  </si>
  <si>
    <t>The system allows a user to query the City's BOSS ALPR database.</t>
  </si>
  <si>
    <t>The system will automatically query the City's BOSS ALPR database.</t>
  </si>
  <si>
    <t xml:space="preserve">The system interfaces and can send CAD data to the region's Law Enforcement Information Exchange (LiNX) database.  </t>
  </si>
  <si>
    <t>CAD Events</t>
  </si>
  <si>
    <t>The system provides the ability to provide a one-way interface from the CAD system to the City's WebEOC system.</t>
  </si>
  <si>
    <t>Ability to provide a two-way interface from the CAD application to the fire station alerting system.</t>
  </si>
  <si>
    <t>The system provides the ability for a station to change their units status to available in quarters.</t>
  </si>
  <si>
    <t>IFSA-22</t>
  </si>
  <si>
    <t>IFSA-23</t>
  </si>
  <si>
    <t>The system allows a fire station to acknowledge a dispatched event.</t>
  </si>
  <si>
    <t>Automated dispatch announcement</t>
  </si>
  <si>
    <t>The system provides the ability to view CAD event data for units dispatched from their station.</t>
  </si>
  <si>
    <t>The system is capable of allowiing the ePCR application to access CAD event data.</t>
  </si>
  <si>
    <t>The system is capable of exporting an XML file containing CAD event information to a location for import by SafetyPad.</t>
  </si>
  <si>
    <t>The connection can be via a web service over HTTPS.</t>
  </si>
  <si>
    <t>The system provides an integrated Mobile Data System.</t>
  </si>
  <si>
    <t>The system provides the ability to transfer the following information to the disparate CAD system.</t>
  </si>
  <si>
    <t>Add narrative</t>
  </si>
  <si>
    <t>Provide the status and location of its units to the other system</t>
  </si>
  <si>
    <t>Receive the status and location of units from the other system</t>
  </si>
  <si>
    <t>Receive requests for units dispatched by the OEMC to respond to events within the Airports dispatch area</t>
  </si>
  <si>
    <t>Dispatch OEMC units on Airport events</t>
  </si>
  <si>
    <t>Message the Airport that the unit requested can't be dispatched</t>
  </si>
  <si>
    <t>The system is capable of providing the following operational status of the CAD-to-CAD interface:</t>
  </si>
  <si>
    <t>Normal in which the interface is operating normally</t>
  </si>
  <si>
    <t>Units placed on duty will be added to the available units list within the other CAD system</t>
  </si>
  <si>
    <t>Reply to requests for units dispatched by the OEMC to respond to events within the Airports dispatch area</t>
  </si>
  <si>
    <t>The system provides the ability to share premise hazard notes attached to an event.</t>
  </si>
  <si>
    <t>The frequency of sending up to date unit statuses sent can be configured by the City (e.g. 15 seconds, 30 seconds)</t>
  </si>
  <si>
    <t>Ability for the OEMC dispatcher to manually add a unit from the disparate CAD system to their event.</t>
  </si>
  <si>
    <t xml:space="preserve">If a unit from the disparate system is manually added to an OEMC event the system changes the status of that unit in the other CAD system as 'requested" </t>
  </si>
  <si>
    <t xml:space="preserve">If a unit from the disparate system is automatically recommended for an OEMC event the system changes the status of that unit in the other CAD system as 'requested" </t>
  </si>
  <si>
    <t xml:space="preserve">If a unit from the disparate system is manually added to an OEMC event and for any reason the request is declined by the other sytem the status of the that unit in the other CAD system will be changed to 'rejected'. </t>
  </si>
  <si>
    <t xml:space="preserve">If a unit from the disparate system is automatically recommended for an OEMC event and for any reason the request is declined by the other system the status of that unit in the other CAD system will be changed to 'rejected'. </t>
  </si>
  <si>
    <t>The system interfaces to the OEMC's Cassidian VESTA DMS 3.x E9-1-1 answering positions.</t>
  </si>
  <si>
    <t>The system will send an event update to the other CAD system when details in the event are changed.</t>
  </si>
  <si>
    <t>The system will send an event update to the other CAD system when any of the following occur:</t>
  </si>
  <si>
    <t>The provides a 'unreachable' message for the OEMC dispatcher when a request for a unit can't be forwarded to the other CAD system.</t>
  </si>
  <si>
    <t>The system provides an 'interface down' message for the OEMC dispatcher when a request can't be forwarded due to technical problem in the connection.</t>
  </si>
  <si>
    <t>The system provides a 'timeout' message for the OEMC dispatcher when the other system does not respond within a reasonable amount of time which is configurable by the City.</t>
  </si>
  <si>
    <t>The dispatch protocol system meets or exceeds any Illinois EMD protocols and requirements.</t>
  </si>
  <si>
    <t xml:space="preserve">Dispatch protocol questions and responses can be sent to the City's ePCR system. </t>
  </si>
  <si>
    <t xml:space="preserve">The system provides the ability to pass incident data from the City's CAD system to the City Police's Automated Incident Reporting Application (AIRA) Records Management System (RMS). </t>
  </si>
  <si>
    <t>The system provides the ability to pass incident data from the agency's CAD to the agency's RMS at specified intervals during the active incident.</t>
  </si>
  <si>
    <t>The triggers set to initiate data transfer are defined by the City.</t>
  </si>
  <si>
    <t>The data transfer to the Police RMS system will occur on unit dispatch.</t>
  </si>
  <si>
    <t>The data transfer to the Police RMS system can initiate RMS record.</t>
  </si>
  <si>
    <t>The data transfer to the Police RMS system can add to an existing RMS record.</t>
  </si>
  <si>
    <t>The data transfer to the Police RMS system will occur on unit status change.</t>
  </si>
  <si>
    <t>The triggers set to update the Police RMS are defined by the City.</t>
  </si>
  <si>
    <t>The system provides the ability to perform a query on the City Police RMS from the CAD and return the results of the query to the originating workstation.</t>
  </si>
  <si>
    <t>The system provides the ability to attach the results of an Police RMS query to a CAD incident.</t>
  </si>
  <si>
    <t>The system provides the ability to perform a query on the City's Police RMS from the mobile device and return the results of the query to the originating device.</t>
  </si>
  <si>
    <t>The system provides the ability for a City Police RMS user to pull a record division (RD) number from the CAD system. (case #)</t>
  </si>
  <si>
    <t>CAD inquiries can be performed on the City Police RMS database based on the following:</t>
  </si>
  <si>
    <t>The system provides full compliance with HIPAA and/or other federal regulations, where applicable.</t>
  </si>
  <si>
    <t xml:space="preserve">The triggers to send CAD event data to the billing system can be configured by the City. </t>
  </si>
  <si>
    <t>The system has the ability to interface and send data to the City of Chicago's EMS Billing application.</t>
  </si>
  <si>
    <t>The system is capable of sending CAD event data to the billing system for events in which a  patient was transported.</t>
  </si>
  <si>
    <t>Displays units assigned to that fire station.</t>
  </si>
  <si>
    <t>Provides buttons for various CAD functions.</t>
  </si>
  <si>
    <t>Provides access to various fire department forms.</t>
  </si>
  <si>
    <t>The system allows a user to select a unit assigned to the station and change the status of that unit.</t>
  </si>
  <si>
    <t xml:space="preserve">The system provides the ability to interface to a fire station alarm workstation. </t>
  </si>
  <si>
    <t>The fire station alarm workstation provides the following:</t>
  </si>
  <si>
    <t>Pending events can be viewed on the fire station alarm workstation.</t>
  </si>
  <si>
    <t>Active events can be viewed on the fire station alarm workstation.</t>
  </si>
  <si>
    <t>Event type</t>
  </si>
  <si>
    <t>Event priority</t>
  </si>
  <si>
    <t>Event status</t>
  </si>
  <si>
    <t>Date</t>
  </si>
  <si>
    <t>Dispatch time</t>
  </si>
  <si>
    <t>CAD Incident number</t>
  </si>
  <si>
    <t>Alarm level</t>
  </si>
  <si>
    <t>Box</t>
  </si>
  <si>
    <t>Apartment/suite</t>
  </si>
  <si>
    <t>Floor</t>
  </si>
  <si>
    <t>Cross streets</t>
  </si>
  <si>
    <t>Location comments</t>
  </si>
  <si>
    <t>Staging</t>
  </si>
  <si>
    <t>Conscious</t>
  </si>
  <si>
    <t>Breathing</t>
  </si>
  <si>
    <t>View the box card screen</t>
  </si>
  <si>
    <t>When units assigned to the fire station are dispatched on an event the workstation will display the CAD dispatched event.</t>
  </si>
  <si>
    <t>The following information will be included in the CAD dispatched event data:</t>
  </si>
  <si>
    <t>View the event display form</t>
  </si>
  <si>
    <t>Print the event</t>
  </si>
  <si>
    <t>Exit the dispatched event screen</t>
  </si>
  <si>
    <t>View assigned unit times</t>
  </si>
  <si>
    <t>View assigned unit status</t>
  </si>
  <si>
    <t>View premise Hazard</t>
  </si>
  <si>
    <t>View notes/narrative</t>
  </si>
  <si>
    <t>View premise hazard</t>
  </si>
  <si>
    <t>From within the dispatched event form the fire station user can:</t>
  </si>
  <si>
    <t>The system provides a user with a visual indicator when premise hazards are attached to the location.</t>
  </si>
  <si>
    <t>The system provides a user with a visual indicator when premise history is available for a location.</t>
  </si>
  <si>
    <t>The following status changes are available from the fire station workstation:</t>
  </si>
  <si>
    <t>Available in Quarters</t>
  </si>
  <si>
    <t>Acknowledge</t>
  </si>
  <si>
    <t xml:space="preserve">Add to Dispatch </t>
  </si>
  <si>
    <t>The system allows a user to view location information records.</t>
  </si>
  <si>
    <t>IFSAW-1</t>
  </si>
  <si>
    <t>IFSAW-2</t>
  </si>
  <si>
    <t>IFSAW-3</t>
  </si>
  <si>
    <t>IFSAW-4</t>
  </si>
  <si>
    <t>IFSAW-5</t>
  </si>
  <si>
    <t>IFSAW-6</t>
  </si>
  <si>
    <t>IFSAW-7</t>
  </si>
  <si>
    <t>IFSAW-8</t>
  </si>
  <si>
    <t>IFSAW-9</t>
  </si>
  <si>
    <t>IFSAW-10</t>
  </si>
  <si>
    <t>IFSAW-11</t>
  </si>
  <si>
    <t>IFSAW-12</t>
  </si>
  <si>
    <t>IFSAW-13</t>
  </si>
  <si>
    <t>IFSAW-14</t>
  </si>
  <si>
    <t>IFSAW-15</t>
  </si>
  <si>
    <t>IFSAW-16</t>
  </si>
  <si>
    <t>IFSAW-17</t>
  </si>
  <si>
    <t>IFSAW-18</t>
  </si>
  <si>
    <t>IFSAW-19</t>
  </si>
  <si>
    <t>IFSAW-20</t>
  </si>
  <si>
    <t>IFSAW-21</t>
  </si>
  <si>
    <t>IFSAW-22</t>
  </si>
  <si>
    <t>IFSAW-23</t>
  </si>
  <si>
    <t>IFSAW-24</t>
  </si>
  <si>
    <t>IFSAW-25</t>
  </si>
  <si>
    <t>IFSAW-26</t>
  </si>
  <si>
    <t>IFSAW-27</t>
  </si>
  <si>
    <t>IFSAW-28</t>
  </si>
  <si>
    <t>IFSAW-29</t>
  </si>
  <si>
    <t>IFSAW-30</t>
  </si>
  <si>
    <t>IFSAW-31</t>
  </si>
  <si>
    <t>IFSAW-32</t>
  </si>
  <si>
    <t>IFSAW-33</t>
  </si>
  <si>
    <t>IFSAW-34</t>
  </si>
  <si>
    <t>IFSAW-35</t>
  </si>
  <si>
    <t>IFSAW-36</t>
  </si>
  <si>
    <t>IFSAW-37</t>
  </si>
  <si>
    <t>IFSAW-38</t>
  </si>
  <si>
    <t>IFSAW-39</t>
  </si>
  <si>
    <t>IFSAW-40</t>
  </si>
  <si>
    <t>IFSAW-41</t>
  </si>
  <si>
    <t>IFSAW-42</t>
  </si>
  <si>
    <t>IFSAW-43</t>
  </si>
  <si>
    <t>IFSAW-44</t>
  </si>
  <si>
    <t>IFSAW-45</t>
  </si>
  <si>
    <t>IFSAW-46</t>
  </si>
  <si>
    <t>IFSAW-47</t>
  </si>
  <si>
    <t>IFSAW-48</t>
  </si>
  <si>
    <t>IFSAW-49</t>
  </si>
  <si>
    <t>Out of Service</t>
  </si>
  <si>
    <t>The fire station alarm workstation is capable of receiving messages.</t>
  </si>
  <si>
    <t>The fire station alarm workstation can receive normal messages.</t>
  </si>
  <si>
    <t>The fire station alarm workstation can receive emergency messages.</t>
  </si>
  <si>
    <t>Messages can be printed.</t>
  </si>
  <si>
    <t>A user at the fire station can send an acknowledgement to a message.</t>
  </si>
  <si>
    <t>The fire station alarm workstation is capable of sending messages.</t>
  </si>
  <si>
    <t>The system is capable of sending messages to the telephone banner board for display.</t>
  </si>
  <si>
    <t>CAD Interface Fire Records Management Systems</t>
  </si>
  <si>
    <t>National Fire Incident Reporting System (NFIRS)</t>
  </si>
  <si>
    <t>Additional units added to call</t>
  </si>
  <si>
    <t>Apparatus clear time(s)</t>
  </si>
  <si>
    <t>Arrival at hospital time</t>
  </si>
  <si>
    <t xml:space="preserve">Arrival time </t>
  </si>
  <si>
    <t>Call cancelled en route</t>
  </si>
  <si>
    <t>Call dispatched</t>
  </si>
  <si>
    <t>Call received</t>
  </si>
  <si>
    <t>Enroute time</t>
  </si>
  <si>
    <t>Geo-verification</t>
  </si>
  <si>
    <t>Incident clear time</t>
  </si>
  <si>
    <t>Ability to capture action taken by a mutual aid apparatus.</t>
  </si>
  <si>
    <t>The system is capable of an interface to send CAD data to the Fire Departments First on Scene RMS system for NFIRS reporting.</t>
  </si>
  <si>
    <t>The system is capable of multiple triggers to send CAD data to the Fire RMS system.</t>
  </si>
  <si>
    <t>The following data fields, at a minimum, will be transferred to the Police RMS.</t>
  </si>
  <si>
    <t>RD number</t>
  </si>
  <si>
    <t>CAD event number</t>
  </si>
  <si>
    <t>Beat</t>
  </si>
  <si>
    <t>Incident type</t>
  </si>
  <si>
    <t>Priority</t>
  </si>
  <si>
    <t>Primary unit</t>
  </si>
  <si>
    <t>Apartment/suite number</t>
  </si>
  <si>
    <t>Caller's name</t>
  </si>
  <si>
    <t>Caller's phone number</t>
  </si>
  <si>
    <t>Call Source</t>
  </si>
  <si>
    <t>Officers</t>
  </si>
  <si>
    <t>CAD create time</t>
  </si>
  <si>
    <t>First unit dispatched</t>
  </si>
  <si>
    <t>First unit on-scene</t>
  </si>
  <si>
    <t>Incident closed</t>
  </si>
  <si>
    <t>Disposition codes</t>
  </si>
  <si>
    <t>Unit IDs</t>
  </si>
  <si>
    <t>Dispatched time</t>
  </si>
  <si>
    <t>On-scene time</t>
  </si>
  <si>
    <t>Personnel numbers</t>
  </si>
  <si>
    <t>Personnel names</t>
  </si>
  <si>
    <t>Narrative/notes</t>
  </si>
  <si>
    <t>Alarm code</t>
  </si>
  <si>
    <t>CAD incident create</t>
  </si>
  <si>
    <t>1st unit dispatch</t>
  </si>
  <si>
    <t>1st unit on-scene</t>
  </si>
  <si>
    <t>Area</t>
  </si>
  <si>
    <t>Address type</t>
  </si>
  <si>
    <t>Common place name</t>
  </si>
  <si>
    <t>District</t>
  </si>
  <si>
    <t>Apartment/Suite</t>
  </si>
  <si>
    <t>Caller name</t>
  </si>
  <si>
    <t>Caller phone</t>
  </si>
  <si>
    <t>Phone type</t>
  </si>
  <si>
    <t>Caller address</t>
  </si>
  <si>
    <t>Caller's address</t>
  </si>
  <si>
    <t>Notes/narrative</t>
  </si>
  <si>
    <t>X coordinate</t>
  </si>
  <si>
    <t>Y coordinate</t>
  </si>
  <si>
    <t>Call source</t>
  </si>
  <si>
    <t>Call pick-up time</t>
  </si>
  <si>
    <t>Personnel</t>
  </si>
  <si>
    <t>The system can send a report to the fire station upon closure of the event.</t>
  </si>
  <si>
    <t>Ability to capture and send dispatch and unit status time stamps from CAD, including:</t>
  </si>
  <si>
    <t>Enroute to hospital</t>
  </si>
  <si>
    <t>Call acknowledged</t>
  </si>
  <si>
    <t>Available returning</t>
  </si>
  <si>
    <t>These trigger could include, but is not limited to:</t>
  </si>
  <si>
    <t>The system is able to direct a query to the LEADS, NCIC and local HotDesk databases using a single query.</t>
  </si>
  <si>
    <t>The system is able to direct a query to the Automatic License Plate Reader (ALPR) database.</t>
  </si>
  <si>
    <t>The system allows the local HotDesk application to query the CAD vehicle master index file.</t>
  </si>
  <si>
    <t>The system is able to automatically transmit license plate information entered into the CAD system as an inquiry transaction to the LEADS / NCIC / Local system based on CFS type.</t>
  </si>
  <si>
    <t>The system is able to automatically transmit drivers license information entered into the CAD system as an inquiry transaction to the LEADS / NCIC / Local system based on CFS type.</t>
  </si>
  <si>
    <t>The system interfaces to the Department of Aviation's Honeywell Pro-Watch access control system.</t>
  </si>
  <si>
    <t>The system interfaces to the Department of Aviation's Pro-Watch ID badging system.</t>
  </si>
  <si>
    <t>Pro-Watch ID Badging System</t>
  </si>
  <si>
    <t>Badge type</t>
  </si>
  <si>
    <t>First name</t>
  </si>
  <si>
    <t>Last name</t>
  </si>
  <si>
    <t>Expiration date</t>
  </si>
  <si>
    <t>Issue date</t>
  </si>
  <si>
    <t>Address 1</t>
  </si>
  <si>
    <t>Address 2</t>
  </si>
  <si>
    <t>Badge number</t>
  </si>
  <si>
    <t>Birth date</t>
  </si>
  <si>
    <t>Department</t>
  </si>
  <si>
    <t>Employer</t>
  </si>
  <si>
    <t>Extension</t>
  </si>
  <si>
    <t>Home phone</t>
  </si>
  <si>
    <t>Office phone</t>
  </si>
  <si>
    <t>Social Security Number</t>
  </si>
  <si>
    <t>State</t>
  </si>
  <si>
    <t>Supervisor</t>
  </si>
  <si>
    <t>Card number</t>
  </si>
  <si>
    <t>Card expiration date</t>
  </si>
  <si>
    <t>Card issue date</t>
  </si>
  <si>
    <t>Clearance code</t>
  </si>
  <si>
    <t>Status code</t>
  </si>
  <si>
    <t>Company Name</t>
  </si>
  <si>
    <t>Equal to</t>
  </si>
  <si>
    <t>Not equal to</t>
  </si>
  <si>
    <t>Begins with</t>
  </si>
  <si>
    <t>Contains</t>
  </si>
  <si>
    <t>Ends with</t>
  </si>
  <si>
    <t>The system allows a CAD user to search the standard badge database fields for:</t>
  </si>
  <si>
    <t>The system allows a CAD user to search the custom badge database fields for:</t>
  </si>
  <si>
    <t>The system allows a CAD user to search the card badge database fields for:</t>
  </si>
  <si>
    <t>The system allows a CAD user to search the standard badge database fields with the following search criterion based on the field type:</t>
  </si>
  <si>
    <t>The system allows a CAD user to search the custom badge database fields with the following search criterion based on the field type:</t>
  </si>
  <si>
    <t>Is empty</t>
  </si>
  <si>
    <t>When a badge ID is queried the record returned includes the entire card record.</t>
  </si>
  <si>
    <t>When a badge ID is queried the record photo is returned.</t>
  </si>
  <si>
    <t>The system adheres to the level of security required by the FCC for the submission and access of inquiries.</t>
  </si>
  <si>
    <t>The system adheres to the level of security required by the TSA for submission and access of inquiries.</t>
  </si>
  <si>
    <t>The system adheres to the level of security required by the OEMC/Department of Aviation for the submission of inquiries.</t>
  </si>
  <si>
    <t xml:space="preserve">The system can authorize individual users access to the ID badging application. </t>
  </si>
  <si>
    <t xml:space="preserve">The system can authorize individual workstations access the ID badging application. </t>
  </si>
  <si>
    <t>The system has the ability to allow a user to manually attach the results of a badge inquiry to the CAD incident.</t>
  </si>
  <si>
    <t>The Mobile Data system has the ability to restrict returned data from a badge inquiry from being attached to the incident/call database.</t>
  </si>
  <si>
    <t xml:space="preserve">An authorized user can search for badge responses by date / time range. </t>
  </si>
  <si>
    <t xml:space="preserve">An authorized user can search for badge responses by User ID. </t>
  </si>
  <si>
    <t xml:space="preserve">An authorized user can search for badge responses by transaction type. </t>
  </si>
  <si>
    <t>An authorized user can search for badge responses by any inquired data element.</t>
  </si>
  <si>
    <t xml:space="preserve">The system can print response received via the badge request/response. </t>
  </si>
  <si>
    <t>The system has the ability to be configured so that badge data can only be viewed by an authorized user.</t>
  </si>
  <si>
    <t>The system can be configured to never include badge data on sent reports.</t>
  </si>
  <si>
    <t>The system can be configured to never include badge data on printed reports.</t>
  </si>
  <si>
    <t>The system has the ability to automatically attach the results of a badge inquiry to the CAD incident.</t>
  </si>
  <si>
    <t xml:space="preserve">The system allows badge messages to be sent to specified unit's mobile data computer. </t>
  </si>
  <si>
    <t>The system is capable of decoding an incoming box alarm zone to determine the location of the CAD event.</t>
  </si>
  <si>
    <t>The system is capable of decoding an incoming box alarm code to determine the incident type for the CAD event.</t>
  </si>
  <si>
    <t>Box alarms can be placed out of service via the CAD system.</t>
  </si>
  <si>
    <t>Incoming box alarms can be acknowleded via the CAD system.</t>
  </si>
  <si>
    <t>IAlmR-1</t>
  </si>
  <si>
    <t>IAlmR-2</t>
  </si>
  <si>
    <t>IAlmR-3</t>
  </si>
  <si>
    <t>IAlmR-4</t>
  </si>
  <si>
    <t>IAlmR-5</t>
  </si>
  <si>
    <t>IAlmR-6</t>
  </si>
  <si>
    <t>IAlmR-7</t>
  </si>
  <si>
    <t>IAlmR-8</t>
  </si>
  <si>
    <t>IAlmR-9</t>
  </si>
  <si>
    <t>IAlmR-10</t>
  </si>
  <si>
    <t>The system interfaces to OEMC's E9-1-1 answering positions.</t>
  </si>
  <si>
    <t>The system interfaces to the Department of Aviation's E9-1-1 answering positions.</t>
  </si>
  <si>
    <t>The system interfaces with the OEMC security platform to display and control City surveillance cameras.</t>
  </si>
  <si>
    <t>The system interfaces to the Department of Aviation's access control system to display and control surveillance cameras.</t>
  </si>
  <si>
    <t>The system interfaces to the Department of Aviation's access control system to receive incoming alarms.</t>
  </si>
  <si>
    <t>The system interfaces to the Department of Aviation's ID badging system for inquiries.</t>
  </si>
  <si>
    <t>The system is capable of interfacing to the City's fire box alarm receiver.</t>
  </si>
  <si>
    <t>The system interfaces with a Fire Records Management System (FRMS) for NFIRS reporting.</t>
  </si>
  <si>
    <t>The system interfaces and can send CAD data to a regional law enforcement database (e.g. LInX).</t>
  </si>
  <si>
    <t>The system interfaces to the OEMC VESTA 9-1-1 answering position Telecommunications Device for the Deaf  / TeleTypewriter (TDD / TTY).</t>
  </si>
  <si>
    <t>The system interfaces to the Department of Aviation Sentinel 9-1-1 answering position Telecommunications Device for the Deaf  / TeleTypewriter (TDD / TTY).</t>
  </si>
  <si>
    <t>The system interfaces to the 9-1-1 answering position Telecommunications Device for the Deaf  / TeleTypewriter (TDD / TTY).</t>
  </si>
  <si>
    <t>The system interfaces to a logging recorder.</t>
  </si>
  <si>
    <t>The system interfaces to a City's Agent511Text to 9-1-1 system.</t>
  </si>
  <si>
    <t>The system provides an interface to the OEMC Harris Radio Console solution.</t>
  </si>
  <si>
    <t>The system provides an interface to the Department of Aviation's Motorola Gold Elite Radio Console solution.</t>
  </si>
  <si>
    <t>The system supports two-way communications with another disparate CAD system.</t>
  </si>
  <si>
    <t xml:space="preserve">The system provides a two way interface with Kronos® TeleStaff™ workforce management and automated scheduling solution. </t>
  </si>
  <si>
    <t>The system is capable of interfacing to a fire box alarm receiver.</t>
  </si>
  <si>
    <t>The system allows a CAD user to attach a picture to a message and send it to a mobile data user.</t>
  </si>
  <si>
    <t>The system allows a CAD user to attach electronic media and send it to a mobile data user.</t>
  </si>
  <si>
    <t>The system allows a CAD user to attach a video clip and send it to a mobile data user.</t>
  </si>
  <si>
    <t>The system interfaces with an ePCR system.</t>
  </si>
  <si>
    <t>The system provides an interface to a banner board display installed in the communications center.</t>
  </si>
  <si>
    <t>The camera interface is closed when the event is shipped to the dispatcher.</t>
  </si>
  <si>
    <t>The call taker can manually keep the camera interface active while they continue to add comments to the event even though it was shipped to the dispatcher.</t>
  </si>
  <si>
    <t>They system allows the City to configure alerts to be sent to certain workstations when a specific event type is dispatched and there are cameras available (e.g. CPIC, Operations Center).</t>
  </si>
  <si>
    <t>The system can be configured so that an authorized user can manually pull up and view an unlimited number of cameras (e.g. direction of travel)</t>
  </si>
  <si>
    <t>The system can be configured so that an authorized workstation can manually pull up and view an unlimited number of cameras (e.g. direction of travel)</t>
  </si>
  <si>
    <t>The system can be configured so that an authorized user can manually pull up any camera simply by clicking on the map icon.</t>
  </si>
  <si>
    <t xml:space="preserve">The system interfaces to the Department of Aviation's Verint Nextiva video surveillance and access control camera system. </t>
  </si>
  <si>
    <t>The operational status of the interface can be viewed in real-time.</t>
  </si>
  <si>
    <t>The Department of Aviation CAD system will have the ability to pull a police records division (RD) number from the OEMC CAD system for Chicago Police incidents that require a number.</t>
  </si>
  <si>
    <t>Ability to define City specific business rules for the handling of CAD-to-CAD messages.</t>
  </si>
  <si>
    <t xml:space="preserve">Ability to integrate AVL data of units from Airport's units onto the OEMC CAD map. </t>
  </si>
  <si>
    <t>The system is capable of displaying units status by type (e.g. Engines, Trucks, Ambulances) in a bar chart form displaying each type and how many of each are available.</t>
  </si>
  <si>
    <t>The system provides direct interaction with the City's HotDesk local database for inquiries.</t>
  </si>
  <si>
    <t>The system interfaces to a third party Text to 9-1-1 (Agent511, TCS, Intrado, General Dynamics) system.</t>
  </si>
  <si>
    <t>CAD Interface Alarm Receiver - OEMC</t>
  </si>
  <si>
    <t>Existing Functionality</t>
  </si>
  <si>
    <t>Existing</t>
  </si>
  <si>
    <t>Yes</t>
  </si>
  <si>
    <t>No</t>
  </si>
  <si>
    <t>The system interfaces to the Department of Aviation's Cassidian Sentinel ES1000 E9-1-1 answering positions.</t>
  </si>
  <si>
    <t>IE911A-1</t>
  </si>
  <si>
    <t>IE911A-2</t>
  </si>
  <si>
    <t>IE911A-3</t>
  </si>
  <si>
    <t>IE911A-4</t>
  </si>
  <si>
    <t>IE911A-5</t>
  </si>
  <si>
    <t>IE911A-6</t>
  </si>
  <si>
    <t>IE911A-7</t>
  </si>
  <si>
    <t>IE911A-8</t>
  </si>
  <si>
    <t>IE911A-9</t>
  </si>
  <si>
    <t>IE911A-10</t>
  </si>
  <si>
    <t>IE911A-11</t>
  </si>
  <si>
    <t>IE911A-12</t>
  </si>
  <si>
    <t>IE911A-13</t>
  </si>
  <si>
    <t>IE911A-14</t>
  </si>
  <si>
    <t>IE911A-15</t>
  </si>
  <si>
    <t>IE911A-16</t>
  </si>
  <si>
    <t>IE911A-17</t>
  </si>
  <si>
    <t>IE911A-18</t>
  </si>
  <si>
    <t>IE911A-19</t>
  </si>
  <si>
    <t>IE911A-20</t>
  </si>
  <si>
    <t>IE911A-21</t>
  </si>
  <si>
    <t>IE911A-22</t>
  </si>
  <si>
    <t>CAD Interface - Surveillance Cameras - OEMC</t>
  </si>
  <si>
    <t>CAD Interface Logging Recorder - OEMC</t>
  </si>
  <si>
    <t>CAD Interface Logging Recorder - Aviation</t>
  </si>
  <si>
    <t>The system is able to interface to the Department of Aviation's Verint Logging Recorder system.</t>
  </si>
  <si>
    <t>Media can be sent and exchanged media (e.g. pictures, video clips, PDF, scanned images) between CAD workstations and mobile data computers.</t>
  </si>
  <si>
    <t>Media can be attached to CAD events.</t>
  </si>
  <si>
    <t>Media can be sent via CAD message.</t>
  </si>
  <si>
    <t>Media can be sent via CAD email.</t>
  </si>
  <si>
    <t>Media can be sent and exchanged via events, messages and email on the following:</t>
  </si>
  <si>
    <t>CAD workstations</t>
  </si>
  <si>
    <t>Mobile data computers</t>
  </si>
  <si>
    <t>A workstation can be configured to view media.</t>
  </si>
  <si>
    <t>A workstation can be configured to send media.</t>
  </si>
  <si>
    <t>Access to to view media can be configured in an authorized users profile.</t>
  </si>
  <si>
    <t>Access to send media can be configured in an authorized users profile.</t>
  </si>
  <si>
    <t>The Agent511 inteface allows the dispatcher to send a link to the caller in which they can send their media (e.g. picture, video)</t>
  </si>
  <si>
    <t>Media includes the following, but not limited to:</t>
  </si>
  <si>
    <t>Pictures</t>
  </si>
  <si>
    <t>Video clips</t>
  </si>
  <si>
    <t>PDFs</t>
  </si>
  <si>
    <t>Scanned document</t>
  </si>
  <si>
    <t>Authorized users will be notified that an event has media attached via a visual indication.</t>
  </si>
  <si>
    <t>Authorized users will be notified that a message has media attached via a visual indication.</t>
  </si>
  <si>
    <t>Authorized users will be notified that an email has media attached via a visual indication.</t>
  </si>
  <si>
    <t>Airbag Notification</t>
  </si>
  <si>
    <t>The system can be configured to automatically create an event when a GSP enabled mobile unit's airbag is deployed.</t>
  </si>
  <si>
    <t>Airbag deployment will automatically generate a new CAD event.</t>
  </si>
  <si>
    <t>An airbag deployment in a GPS enabled vehicle will automatically generate a new CAD event.</t>
  </si>
  <si>
    <t>The location generated will be based on the units current location based on AVL location.</t>
  </si>
  <si>
    <t>The new event will be placed in the appropriate CAD pending events window based on geographic location.</t>
  </si>
  <si>
    <t>The system will automatically generate a pending event for fire.</t>
  </si>
  <si>
    <t>The system will automatically generate a pending event for police.</t>
  </si>
  <si>
    <t>The system will automatically generate an emegency message window notifying the dispatchers of an Airbag event.</t>
  </si>
  <si>
    <t>The system will automatically generate an emegency message window notifying the supervisors of an Airbag event.</t>
  </si>
  <si>
    <t>The system will automatically generate an emegency message window notifying other mobile users of an Airbag event.</t>
  </si>
  <si>
    <t>They system will automatically notify the dispatcher of any video camera's within 150' of the event location when the event is viewed.</t>
  </si>
  <si>
    <t>The system will notify the dispatcher if the unit was assigned to an event in the event narrative.</t>
  </si>
  <si>
    <t xml:space="preserve">The system will notify the dispatcher if the unit was not assigned to an event in the event narrative. </t>
  </si>
  <si>
    <t>Ngen-21</t>
  </si>
  <si>
    <t>Ngen-22</t>
  </si>
  <si>
    <t>Ngen-23</t>
  </si>
  <si>
    <t>Ngen-24</t>
  </si>
  <si>
    <t>Ngen-25</t>
  </si>
  <si>
    <t>Ngen-26</t>
  </si>
  <si>
    <t>Ngen-50</t>
  </si>
  <si>
    <t>Ngen-51</t>
  </si>
  <si>
    <t>Ngen-52</t>
  </si>
  <si>
    <t>Ngen-53</t>
  </si>
  <si>
    <t>Ngen-54</t>
  </si>
  <si>
    <t>Ngen-55</t>
  </si>
  <si>
    <t>Ngen-56</t>
  </si>
  <si>
    <t>Ngen-57</t>
  </si>
  <si>
    <t>Ngen-58</t>
  </si>
  <si>
    <t>Ngen-59</t>
  </si>
  <si>
    <t>Ngen-60</t>
  </si>
  <si>
    <t>Ngen-61</t>
  </si>
  <si>
    <t>Ngen-62</t>
  </si>
  <si>
    <t>Ngen-63</t>
  </si>
  <si>
    <t>Ngen-64</t>
  </si>
  <si>
    <t>Ngen-65</t>
  </si>
  <si>
    <t>Ngen-66</t>
  </si>
  <si>
    <t>Ngen-67</t>
  </si>
  <si>
    <t>Ngen-68</t>
  </si>
  <si>
    <t>Ngen-69</t>
  </si>
  <si>
    <t>Ngen-70</t>
  </si>
  <si>
    <t>Ngen-71</t>
  </si>
  <si>
    <t>Ngen-72</t>
  </si>
  <si>
    <t>Ngen-73</t>
  </si>
  <si>
    <t>Ngen-74</t>
  </si>
  <si>
    <t>Ngen-75</t>
  </si>
  <si>
    <t>Ngen-76</t>
  </si>
  <si>
    <t>Ngen-77</t>
  </si>
  <si>
    <t>Ngen-78</t>
  </si>
  <si>
    <t>Ngen-79</t>
  </si>
  <si>
    <t>Ngen-80</t>
  </si>
  <si>
    <t>Ngen-81</t>
  </si>
  <si>
    <t>Ngen-82</t>
  </si>
  <si>
    <t>Ngen-83</t>
  </si>
  <si>
    <t>CAD Interface Fire Station Terminal</t>
  </si>
  <si>
    <t>CAD Interface Alarm Receiver - Aviation</t>
  </si>
  <si>
    <t xml:space="preserve">The system is capable of interfacing to a Siemens Apogee Buidling Automation application to receive alarms. </t>
  </si>
  <si>
    <t>The system is capable of decoding an incoming alarm zone to determine the location of the CAD event.</t>
  </si>
  <si>
    <t>The system is capable of decoding an incoming alarm code to determine the incident type for the CAD event.</t>
  </si>
  <si>
    <t>Alarms can be placed out of service via the CAD system.</t>
  </si>
  <si>
    <t>Incoming alarms can be acknowleded via the CAD system.</t>
  </si>
  <si>
    <t>The system can be configured so that an authorized user can manually enter a radius (e.g. 250') and pull up and view all the cameras within that radius.</t>
  </si>
  <si>
    <t>The system can be configured so that an authorized user can manually pull up any camera simply by double-clicking on the map icon.</t>
  </si>
  <si>
    <t>They system allows the City to configure alerts to be sent to certain workstations when a specific event type is dispatched and there are cameras available for viewing (e.g. CPIC, Operations Center).</t>
  </si>
  <si>
    <t>Banner Board Interface</t>
  </si>
  <si>
    <t>A CAD user can pull up a form to enter the information to be displayed on the banner board.</t>
  </si>
  <si>
    <t>The system allows a user to determine if the displayed message can be flashed.</t>
  </si>
  <si>
    <t>The system allows the user to determine the size of the font.</t>
  </si>
  <si>
    <t>The system allows a user to determine the color of the font.</t>
  </si>
  <si>
    <t>The system allows a user to determine the speed the message is displayed.</t>
  </si>
  <si>
    <t>The system allows users to display various effects of a message.</t>
  </si>
  <si>
    <t>The system allows user to display animations within the message.</t>
  </si>
  <si>
    <t>The system allows a user to alternate between various stored messages.</t>
  </si>
  <si>
    <t>CAD Fire Station Alerting</t>
  </si>
  <si>
    <t>The system can be configured so that the automated dispatch announcement can include a dangerous building premise hazard.</t>
  </si>
  <si>
    <t>An authorized user can configure the information that is included is the automated dispatch announcement.</t>
  </si>
  <si>
    <t>The system is capable of displaying a unique icon for calls received from telematic service providers (e.g. On Star)</t>
  </si>
  <si>
    <t>IAVL-18</t>
  </si>
  <si>
    <t>IAVL-19</t>
  </si>
  <si>
    <t>IAVL-20</t>
  </si>
  <si>
    <t>IE911-22</t>
  </si>
  <si>
    <t>IE911-23</t>
  </si>
  <si>
    <t>IE911-24</t>
  </si>
  <si>
    <t>IE911-25</t>
  </si>
  <si>
    <t>IE911-26</t>
  </si>
  <si>
    <t>IE911-27</t>
  </si>
  <si>
    <t>IE911-28</t>
  </si>
  <si>
    <t>IE911-29</t>
  </si>
  <si>
    <t>IE911-30</t>
  </si>
  <si>
    <t>IE911-31</t>
  </si>
  <si>
    <t>IE911-32</t>
  </si>
  <si>
    <t>IC2C-1</t>
  </si>
  <si>
    <t>IC2C-2</t>
  </si>
  <si>
    <t>IC2C-3</t>
  </si>
  <si>
    <t>IC2C-4</t>
  </si>
  <si>
    <t>IC2C-5</t>
  </si>
  <si>
    <t>IC2C-6</t>
  </si>
  <si>
    <t>IC2C-7</t>
  </si>
  <si>
    <t>IC2C-8</t>
  </si>
  <si>
    <t>IC2C-9</t>
  </si>
  <si>
    <t>IC2C-10</t>
  </si>
  <si>
    <t>IC2C-11</t>
  </si>
  <si>
    <t>IC2C-12</t>
  </si>
  <si>
    <t>IC2C-13</t>
  </si>
  <si>
    <t>IC2C-14</t>
  </si>
  <si>
    <t>IC2C-15</t>
  </si>
  <si>
    <t>IC2C-16</t>
  </si>
  <si>
    <t>IC2C-17</t>
  </si>
  <si>
    <t>IC2C-18</t>
  </si>
  <si>
    <t>IC2C-19</t>
  </si>
  <si>
    <t>IC2C-20</t>
  </si>
  <si>
    <t>IC2C-21</t>
  </si>
  <si>
    <t>IC2C-22</t>
  </si>
  <si>
    <t>IC2C-23</t>
  </si>
  <si>
    <t>IC2C-24</t>
  </si>
  <si>
    <t>IC2C-25</t>
  </si>
  <si>
    <t>IC2C-26</t>
  </si>
  <si>
    <t>IC2C-27</t>
  </si>
  <si>
    <t>IC2C-28</t>
  </si>
  <si>
    <t>IC2C-29</t>
  </si>
  <si>
    <t>IC2C-30</t>
  </si>
  <si>
    <t>IC2C-31</t>
  </si>
  <si>
    <t>IC2C-32</t>
  </si>
  <si>
    <t>IC2C-33</t>
  </si>
  <si>
    <t>IC2C-34</t>
  </si>
  <si>
    <t>IC2C-35</t>
  </si>
  <si>
    <t>IC2C-36</t>
  </si>
  <si>
    <t>IC2C-37</t>
  </si>
  <si>
    <t>IC2C-38</t>
  </si>
  <si>
    <t>IC2C-39</t>
  </si>
  <si>
    <t>IC2C-40</t>
  </si>
  <si>
    <t>IC2C-41</t>
  </si>
  <si>
    <t>IC2C-42</t>
  </si>
  <si>
    <t>IC2C-43</t>
  </si>
  <si>
    <t>IC2C-44</t>
  </si>
  <si>
    <t>IC2C-45</t>
  </si>
  <si>
    <t>IC2C-46</t>
  </si>
  <si>
    <t>IC2C-47</t>
  </si>
  <si>
    <t>IC2C-48</t>
  </si>
  <si>
    <t>IC2C-49</t>
  </si>
  <si>
    <t>IC2C-50</t>
  </si>
  <si>
    <t>IC2C-51</t>
  </si>
  <si>
    <t>IC2C-52</t>
  </si>
  <si>
    <t>IC2C-53</t>
  </si>
  <si>
    <t>IC2C-54</t>
  </si>
  <si>
    <t>IC2C-55</t>
  </si>
  <si>
    <t>IC2C-56</t>
  </si>
  <si>
    <t>IC2C-57</t>
  </si>
  <si>
    <t>IC2C-58</t>
  </si>
  <si>
    <t>IC2C-59</t>
  </si>
  <si>
    <t>IEMD-3</t>
  </si>
  <si>
    <t>ICAM-6</t>
  </si>
  <si>
    <t>ICAM-7</t>
  </si>
  <si>
    <t>ICAM-8</t>
  </si>
  <si>
    <t>ICAM-9</t>
  </si>
  <si>
    <t>ICAM-10</t>
  </si>
  <si>
    <t>ICAM-11</t>
  </si>
  <si>
    <t>ICAM-12</t>
  </si>
  <si>
    <t>ICAM-13</t>
  </si>
  <si>
    <t>ICAM-14</t>
  </si>
  <si>
    <t>ICAM-15</t>
  </si>
  <si>
    <t>ICAM-16</t>
  </si>
  <si>
    <t>ICAM-17</t>
  </si>
  <si>
    <t>ICAM-18</t>
  </si>
  <si>
    <t>ICAM-19</t>
  </si>
  <si>
    <t>ICAM-20</t>
  </si>
  <si>
    <t>ICAM-21</t>
  </si>
  <si>
    <t>ICAM-22</t>
  </si>
  <si>
    <t>ICAM-23</t>
  </si>
  <si>
    <t>ICAM-24</t>
  </si>
  <si>
    <t>ICAM-25</t>
  </si>
  <si>
    <t>ICAM-26</t>
  </si>
  <si>
    <t>ICAM-27</t>
  </si>
  <si>
    <t>ICAM-28</t>
  </si>
  <si>
    <t>ICAM-29</t>
  </si>
  <si>
    <t>ICAM-30</t>
  </si>
  <si>
    <t>ICAM-31</t>
  </si>
  <si>
    <t>ICAM-32</t>
  </si>
  <si>
    <t>ICAM-33</t>
  </si>
  <si>
    <t>ICAM-34</t>
  </si>
  <si>
    <t>ICAM-35</t>
  </si>
  <si>
    <t>ICAM-36</t>
  </si>
  <si>
    <t>ICAM-37</t>
  </si>
  <si>
    <t>ICAM-38</t>
  </si>
  <si>
    <t>ICAM-39</t>
  </si>
  <si>
    <t>ICAM-40</t>
  </si>
  <si>
    <t>ICAM-41</t>
  </si>
  <si>
    <t>ICAM-42</t>
  </si>
  <si>
    <t>ICAM-43</t>
  </si>
  <si>
    <t>ICAM-44</t>
  </si>
  <si>
    <t>ICAM-45</t>
  </si>
  <si>
    <t>ICAM-46</t>
  </si>
  <si>
    <t>CAD Interface - Surveillance Cameras - Aviation</t>
  </si>
  <si>
    <t>IEBill-3</t>
  </si>
  <si>
    <t>IEBill-4</t>
  </si>
  <si>
    <t>IePCR-37</t>
  </si>
  <si>
    <t>IePCR-40</t>
  </si>
  <si>
    <t>IExtDB-3</t>
  </si>
  <si>
    <t>IExtDB-4</t>
  </si>
  <si>
    <t>IExtDB-5</t>
  </si>
  <si>
    <t>IExtDB-6</t>
  </si>
  <si>
    <t>IExtDB-7</t>
  </si>
  <si>
    <t>IExtDB-8</t>
  </si>
  <si>
    <t>IExtDB-9</t>
  </si>
  <si>
    <t>IExtDB-10</t>
  </si>
  <si>
    <t>IExtDB-11</t>
  </si>
  <si>
    <t>IExtDB-12</t>
  </si>
  <si>
    <t>IExtDB-13</t>
  </si>
  <si>
    <t>IExtDB-14</t>
  </si>
  <si>
    <t>IExtDB-15</t>
  </si>
  <si>
    <t>IExtDB-16</t>
  </si>
  <si>
    <t>IExtDB-17</t>
  </si>
  <si>
    <t>IExtDB-18</t>
  </si>
  <si>
    <t>IExtDB-19</t>
  </si>
  <si>
    <t>IExtDB-20</t>
  </si>
  <si>
    <t>IExtDB-21</t>
  </si>
  <si>
    <t>IExtDB-22</t>
  </si>
  <si>
    <t>IExtDB-23</t>
  </si>
  <si>
    <t>IExtDB-24</t>
  </si>
  <si>
    <t>IExtDB-25</t>
  </si>
  <si>
    <t>IExtDB-26</t>
  </si>
  <si>
    <t>IExtDB-27</t>
  </si>
  <si>
    <t>IExtDB-28</t>
  </si>
  <si>
    <t>IExtDB-29</t>
  </si>
  <si>
    <t>IExtDB-30</t>
  </si>
  <si>
    <t>IExtDB-31</t>
  </si>
  <si>
    <t>IExtDB-32</t>
  </si>
  <si>
    <t>IExtDB-33</t>
  </si>
  <si>
    <t>IExtDB-34</t>
  </si>
  <si>
    <t>IExtDB-35</t>
  </si>
  <si>
    <t>IExtDB-36</t>
  </si>
  <si>
    <t>IExtDB-37</t>
  </si>
  <si>
    <t>IExtDB-38</t>
  </si>
  <si>
    <t>IExtDB-39</t>
  </si>
  <si>
    <t>IExtDB-40</t>
  </si>
  <si>
    <t>IExtDB-41</t>
  </si>
  <si>
    <t>IExtDB-42</t>
  </si>
  <si>
    <t>IExtDB-43</t>
  </si>
  <si>
    <t>IExtDB-44</t>
  </si>
  <si>
    <t>IExtDB-45</t>
  </si>
  <si>
    <t>IExtDB-46</t>
  </si>
  <si>
    <t>IExtDB-47</t>
  </si>
  <si>
    <t>IExtDB-48</t>
  </si>
  <si>
    <t>IExtDB-49</t>
  </si>
  <si>
    <t>IExtDB-50</t>
  </si>
  <si>
    <t>IExtDB-51</t>
  </si>
  <si>
    <t>IExtDB-52</t>
  </si>
  <si>
    <t>IExtDB-53</t>
  </si>
  <si>
    <t>IExtDB-54</t>
  </si>
  <si>
    <t>IExtDB-55</t>
  </si>
  <si>
    <t>IExtDB-56</t>
  </si>
  <si>
    <t>IExtDB-57</t>
  </si>
  <si>
    <t>IExtDB-58</t>
  </si>
  <si>
    <t>IExtDB-59</t>
  </si>
  <si>
    <t>IExtDB-60</t>
  </si>
  <si>
    <t>IExtDB-61</t>
  </si>
  <si>
    <t>IExtDB-62</t>
  </si>
  <si>
    <t>IExtDB-63</t>
  </si>
  <si>
    <t>IExtDB-64</t>
  </si>
  <si>
    <t>IExtDB-65</t>
  </si>
  <si>
    <t>IExtDB-66</t>
  </si>
  <si>
    <t>IExtDB-67</t>
  </si>
  <si>
    <t>IExtDB-68</t>
  </si>
  <si>
    <t>IExtDB-69</t>
  </si>
  <si>
    <t>IExtDB-70</t>
  </si>
  <si>
    <t>IExtDB-71</t>
  </si>
  <si>
    <t>IExtDB-72</t>
  </si>
  <si>
    <t>IExtDB-73</t>
  </si>
  <si>
    <t>IExtDB-74</t>
  </si>
  <si>
    <t>IExtDB-75</t>
  </si>
  <si>
    <t>IExtDB-76</t>
  </si>
  <si>
    <t>IFSA-24</t>
  </si>
  <si>
    <t>IFSA-25</t>
  </si>
  <si>
    <t>ILogR-7</t>
  </si>
  <si>
    <t>ILogR-8</t>
  </si>
  <si>
    <t>ILogR-9</t>
  </si>
  <si>
    <t>ILogR-10</t>
  </si>
  <si>
    <t>ILogR-11</t>
  </si>
  <si>
    <t>ILogR-12</t>
  </si>
  <si>
    <t>Ngen-84</t>
  </si>
  <si>
    <t>IPict-13</t>
  </si>
  <si>
    <t>IPict-14</t>
  </si>
  <si>
    <t>IPict-15</t>
  </si>
  <si>
    <t>IPict-16</t>
  </si>
  <si>
    <t>IPict-17</t>
  </si>
  <si>
    <t>IPict-18</t>
  </si>
  <si>
    <t>IRadio-17</t>
  </si>
  <si>
    <t>IRMS-17</t>
  </si>
  <si>
    <t>IRMS-18</t>
  </si>
  <si>
    <t>IRMS-19</t>
  </si>
  <si>
    <t>IRMS-20</t>
  </si>
  <si>
    <t>IRMS-21</t>
  </si>
  <si>
    <t>IRMS-22</t>
  </si>
  <si>
    <t>IRMS-23</t>
  </si>
  <si>
    <t>IRMS-24</t>
  </si>
  <si>
    <t>IRMS-25</t>
  </si>
  <si>
    <t>IRMS-26</t>
  </si>
  <si>
    <t>IRMS-27</t>
  </si>
  <si>
    <t>IRMS-28</t>
  </si>
  <si>
    <t>IRMS-29</t>
  </si>
  <si>
    <t>IRMS-30</t>
  </si>
  <si>
    <t>IRMS-31</t>
  </si>
  <si>
    <t>IRMS-32</t>
  </si>
  <si>
    <t>IRMS-33</t>
  </si>
  <si>
    <t>IRMS-34</t>
  </si>
  <si>
    <t>IRMS-35</t>
  </si>
  <si>
    <t>IRMS-36</t>
  </si>
  <si>
    <t>IRMS-37</t>
  </si>
  <si>
    <t>IRMS-38</t>
  </si>
  <si>
    <t>IRMS-39</t>
  </si>
  <si>
    <t>IRMS-40</t>
  </si>
  <si>
    <t>IRMS-41</t>
  </si>
  <si>
    <t>IRMS-42</t>
  </si>
  <si>
    <t>IRMS-43</t>
  </si>
  <si>
    <t>IRMS-44</t>
  </si>
  <si>
    <t>IRMS-45</t>
  </si>
  <si>
    <t>IRMS-46</t>
  </si>
  <si>
    <t>INCIC-45</t>
  </si>
  <si>
    <t>INCIC-46</t>
  </si>
  <si>
    <t>ITDD-9</t>
  </si>
  <si>
    <t>ITDD-10</t>
  </si>
  <si>
    <t>The system provides the ability to select a phone number from within an active CAD event screen and the interface will dial the number using the 911 answering equipment (e.g. complainant phone number).</t>
  </si>
  <si>
    <t>The system provides the ability to select a phone number from within a CAD event entry screen and the interface will dial the number using the 911 answering equipment (e.g. ANI).</t>
  </si>
  <si>
    <t>Select from Drop Down List</t>
  </si>
  <si>
    <t>Vendor Work Area</t>
  </si>
  <si>
    <t>The system is capable of displaying, at minimum, 4 of closest cameras to the user when a location in CAD is verified.</t>
  </si>
  <si>
    <t>IFSA-26</t>
  </si>
  <si>
    <t>IFSA-27</t>
  </si>
  <si>
    <t>IRMS-47</t>
  </si>
  <si>
    <t>IRMS-48</t>
  </si>
  <si>
    <t>IRMS-49</t>
  </si>
  <si>
    <t>IRMS-50</t>
  </si>
  <si>
    <t>IRMS-51</t>
  </si>
  <si>
    <t>IRMS-52</t>
  </si>
  <si>
    <t>IRMS-53</t>
  </si>
  <si>
    <t>IRMS-54</t>
  </si>
  <si>
    <t>IRMS-55</t>
  </si>
  <si>
    <t>IRMS-56</t>
  </si>
  <si>
    <t>IRMS-57</t>
  </si>
  <si>
    <t>IRMS-58</t>
  </si>
  <si>
    <t>IRMS-59</t>
  </si>
  <si>
    <t>IRMS-60</t>
  </si>
  <si>
    <t>IRMS-61</t>
  </si>
  <si>
    <t>IRMS-62</t>
  </si>
  <si>
    <t>IRMS-63</t>
  </si>
  <si>
    <t>IRMS-64</t>
  </si>
  <si>
    <t>IRMS-65</t>
  </si>
  <si>
    <t>IRMS-66</t>
  </si>
  <si>
    <t>IRMS-67</t>
  </si>
  <si>
    <t>IRMS-68</t>
  </si>
  <si>
    <t>IRMS-69</t>
  </si>
  <si>
    <t>IRMS-70</t>
  </si>
  <si>
    <t>IRMS-71</t>
  </si>
  <si>
    <t>IRMS-72</t>
  </si>
  <si>
    <t>IRMS-73</t>
  </si>
  <si>
    <t>IRMS-74</t>
  </si>
  <si>
    <t>IRMS-75</t>
  </si>
  <si>
    <t>IRMS-76</t>
  </si>
  <si>
    <t>IRMS-77</t>
  </si>
  <si>
    <t>IRMS-78</t>
  </si>
  <si>
    <t>IRMS-79</t>
  </si>
  <si>
    <t>IRMS-80</t>
  </si>
  <si>
    <t>IRMS-81</t>
  </si>
  <si>
    <t>IRMS-82</t>
  </si>
  <si>
    <t>IRMS-83</t>
  </si>
  <si>
    <t>IRMS-84</t>
  </si>
  <si>
    <t>IRMS-85</t>
  </si>
  <si>
    <t>IRMS-86</t>
  </si>
  <si>
    <t>IRMS-87</t>
  </si>
  <si>
    <t>IRMS-88</t>
  </si>
  <si>
    <t>IRMS-89</t>
  </si>
  <si>
    <t>IRMS-90</t>
  </si>
  <si>
    <t>IRMS-91</t>
  </si>
  <si>
    <t>IRMS-92</t>
  </si>
  <si>
    <t>IRMS-93</t>
  </si>
  <si>
    <t>IRMS-94</t>
  </si>
  <si>
    <t>IRMS-95</t>
  </si>
  <si>
    <t>IRMS-96</t>
  </si>
  <si>
    <t>IRMS-97</t>
  </si>
  <si>
    <t>IRMS-98</t>
  </si>
  <si>
    <t>IRMS-99</t>
  </si>
  <si>
    <t>IRMS-100</t>
  </si>
  <si>
    <t>IRMS-101</t>
  </si>
  <si>
    <t>IRMS-102</t>
  </si>
  <si>
    <t>IRMS-103</t>
  </si>
  <si>
    <t>IRMS-104</t>
  </si>
  <si>
    <t>IRMS-105</t>
  </si>
  <si>
    <t>IRMS-106</t>
  </si>
  <si>
    <t>CAD Interface Alarm Receiver</t>
  </si>
  <si>
    <t>D36</t>
  </si>
  <si>
    <t>D37</t>
  </si>
  <si>
    <t>D38</t>
  </si>
  <si>
    <t>CAD Interface E9-1-1 - OEMC</t>
  </si>
  <si>
    <t>CAD Interface E9-1-1 - Aviation</t>
  </si>
  <si>
    <t>NextGen Interface</t>
  </si>
  <si>
    <t>Number of Advantageous</t>
  </si>
  <si>
    <t>Advantageous - Not Answered</t>
  </si>
  <si>
    <t>Advantageous - Function Available</t>
  </si>
  <si>
    <t>Advantageous - Function Not Available</t>
  </si>
  <si>
    <t>Advantageous - Exception</t>
  </si>
  <si>
    <r>
      <t>The system is capable of an interface to the City's SafetyPad</t>
    </r>
    <r>
      <rPr>
        <sz val="10"/>
        <rFont val="Calibri"/>
        <family val="2"/>
      </rPr>
      <t>™</t>
    </r>
    <r>
      <rPr>
        <sz val="10"/>
        <rFont val="Arial"/>
        <family val="2"/>
      </rPr>
      <t xml:space="preserve"> ePCR application.</t>
    </r>
  </si>
  <si>
    <t>unit times</t>
  </si>
  <si>
    <t xml:space="preserve">Shows staffing/scheduling of units on a graphical personal calendar. </t>
  </si>
  <si>
    <t>Patient information:</t>
  </si>
  <si>
    <t>Down in which is used when there is a communications problem and the interface is experiencing technical problems</t>
  </si>
  <si>
    <t>Modification of any other pertinent incident details</t>
  </si>
  <si>
    <t>A recall is ordered for all units</t>
  </si>
  <si>
    <t>The event is closed</t>
  </si>
  <si>
    <t>Units are added to an event when a unit from the disparate system is assigned</t>
  </si>
  <si>
    <t>The event type is changed for an event when a unit from the disparate system is assigned</t>
  </si>
  <si>
    <t>Location changed for an event when a unit from the disparate system is assigned</t>
  </si>
  <si>
    <t>Narrative added to an event when a unit from the disparate system is assigned</t>
  </si>
  <si>
    <t>Units placed out of service will be removed from the available units list within the other CAD system</t>
  </si>
  <si>
    <t>The presentation of AVL data can be viewed in Mobile Data Devices.</t>
  </si>
  <si>
    <t>Highly Advantageous</t>
  </si>
  <si>
    <t xml:space="preserve">Events </t>
  </si>
  <si>
    <t>Units</t>
  </si>
  <si>
    <t>Unit Status</t>
  </si>
  <si>
    <t>Messages</t>
  </si>
  <si>
    <t>Unit Location (AVL)</t>
  </si>
  <si>
    <t>Dispatch</t>
  </si>
  <si>
    <t>Responding</t>
  </si>
  <si>
    <t>On Scene</t>
  </si>
  <si>
    <t>At Patient</t>
  </si>
  <si>
    <t>Enroute to Hospital</t>
  </si>
  <si>
    <t>Closed Event</t>
  </si>
  <si>
    <t>User Configured Time Interval</t>
  </si>
  <si>
    <t>At patient</t>
  </si>
  <si>
    <t>Closed event</t>
  </si>
  <si>
    <t>User configured time interval</t>
  </si>
  <si>
    <t>On scene</t>
  </si>
  <si>
    <t>City of Chicago, Office of Emergency Management and Communications - RFP for Computer Aided Dispatch Software, Hardware, and Implementation and Maintenance Services</t>
  </si>
  <si>
    <r>
      <t xml:space="preserve">Instructions: </t>
    </r>
    <r>
      <rPr>
        <sz val="10"/>
        <rFont val="Arial"/>
        <family val="2"/>
      </rPr>
      <t xml:space="preserve">Column G (labled "Availability") shall be completed by Respondents to ensure that the specifications the City deems highly advantageous and advantageous are understood and, correspondingly, Respondents are certifying that: they will deliver the functionality by indicating “Function Available;” will not provide the functionality by indicating “Function Not Available;” or take “Exception” to a specification.  The higher the category of importance for a requirement, the greater the scoring weight those specifications will carry.
Use “Function Available” to indicate that the functionality is available out of the box in the Respondents proposed solution and pricing. 
Use “Function Not Available” to indicate that the solutions is not available in the Respondent’s proposed solution and pricing.
Use “Exception” to describe any other situations for instance, the functionality is available in a module not proposed, or the functionality is available with customization, or the functionality is </t>
    </r>
    <r>
      <rPr>
        <b/>
        <sz val="10"/>
        <rFont val="Arial"/>
        <family val="2"/>
      </rPr>
      <t xml:space="preserve">planned in a future update.
</t>
    </r>
  </si>
  <si>
    <t>RFP for Computer Aided Dispatch Software, Hardware, and Implementation and Maintenance Services</t>
  </si>
  <si>
    <r>
      <rPr>
        <b/>
        <sz val="11"/>
        <color theme="1"/>
        <rFont val="Calibri"/>
        <family val="2"/>
      </rPr>
      <t>City of Chicago Office of Emergency Management and Communication</t>
    </r>
    <r>
      <rPr>
        <b/>
        <sz val="11"/>
        <color theme="1"/>
        <rFont val="Cambria"/>
        <family val="2"/>
        <scheme val="minor"/>
      </rPr>
      <t>s</t>
    </r>
  </si>
  <si>
    <t>INSTRUCTIONS FOR INTERFACE FUNCTIONAL  REQUIREMENTS</t>
  </si>
  <si>
    <t>Description of Capability
System Interface General Requirements</t>
  </si>
  <si>
    <t>Description of Capability
CAD Interface Alarm Receiver Interface</t>
  </si>
  <si>
    <t>Description of Capability
CAD Interface AVL</t>
  </si>
  <si>
    <t>Description of Capability
CAD Interface E9-1-1</t>
  </si>
  <si>
    <t>Description of Capability
CAD Interface E9-1-1 AIR</t>
  </si>
  <si>
    <t>Description of Capability
CAD Interface CAD - to - CAD</t>
  </si>
  <si>
    <t>Description of Capability
CAD Interface Dispatch Protocol Software</t>
  </si>
  <si>
    <t>Description of Capability
CAD Interface Surveillance Cameras</t>
  </si>
  <si>
    <t>Description of Capability
CAD Interface EMS Billing</t>
  </si>
  <si>
    <t>Description of Capability
CAD Interface ePCR</t>
  </si>
  <si>
    <t>Description of Capability
CAD Interface External Databases</t>
  </si>
  <si>
    <t>Description of Capability
 CAD Interface Fire Station Alerting</t>
  </si>
  <si>
    <t>Description of Capability
CAD Interface Fire Station Alarm Workstation</t>
  </si>
  <si>
    <t>Description of Capability
CAD Interface Hazardous Materials</t>
  </si>
  <si>
    <t>Description of Capability
CAD Interface Next Generation 9-1-1</t>
  </si>
  <si>
    <t>Description of Capability
CAD Interface Pictometry</t>
  </si>
  <si>
    <t>Description of Capability
CAD Interface Radio Console</t>
  </si>
  <si>
    <t>CAD Interface Police Records Management Systems</t>
  </si>
  <si>
    <t>Description of Capability
CAD Interface Police Records Management Systems</t>
  </si>
  <si>
    <t>Description of Capability
CAD Interface Staffing</t>
  </si>
  <si>
    <t>Description of Capability
CAD Interface LE State / NCIC Interface</t>
  </si>
  <si>
    <t>Description of Capability
CAD Interface TDD - TTY</t>
  </si>
  <si>
    <t>Description of Capability
CAD Interface Web CAD</t>
  </si>
  <si>
    <t>Number of Highly Advantageous</t>
  </si>
  <si>
    <t>Highly Advantageous - Not Answered</t>
  </si>
  <si>
    <t>Highly Advantageous - Function Available</t>
  </si>
  <si>
    <t>Highly Advantageous - Function Not Available</t>
  </si>
  <si>
    <t>Highly Advantageous - Exception</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</si>
</sst>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name val="Times New Roman"/>
    </font>
    <font>
      <sz val="11"/>
      <color theme="1"/>
      <name val="Cambria"/>
      <family val="2"/>
      <scheme val="minor"/>
    </font>
    <font>
      <sz val="11"/>
      <color theme="1"/>
      <name val="Cambria"/>
      <family val="2"/>
      <scheme val="minor"/>
    </font>
    <font>
      <sz val="8"/>
      <name val="Times New Roman"/>
      <family val="1"/>
    </font>
    <font>
      <sz val="10"/>
      <name val="Arial"/>
      <family val="2"/>
    </font>
    <font>
      <b/>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2"/>
      <name val="Arial"/>
      <family val="2"/>
    </font>
    <font>
      <sz val="12"/>
      <name val="Arial"/>
      <family val="2"/>
    </font>
    <font>
      <sz val="12"/>
      <name val="Times New Roman"/>
      <family val="1"/>
    </font>
    <font>
      <sz val="11"/>
      <name val="Arial"/>
      <family val="2"/>
    </font>
    <font>
      <b/>
      <sz val="20"/>
      <color indexed="9"/>
      <name val="Arial"/>
      <family val="2"/>
    </font>
    <font>
      <b/>
      <sz val="16"/>
      <name val="Arial"/>
      <family val="2"/>
    </font>
    <font>
      <sz val="16"/>
      <name val="Arial"/>
      <family val="2"/>
    </font>
    <font>
      <b/>
      <sz val="18"/>
      <name val="Arial"/>
      <family val="2"/>
    </font>
    <font>
      <b/>
      <sz val="11"/>
      <name val="Arial"/>
      <family val="2"/>
    </font>
    <font>
      <sz val="11"/>
      <color theme="1"/>
      <name val="Cambria"/>
      <family val="2"/>
      <scheme val="minor"/>
    </font>
    <font>
      <sz val="11"/>
      <color rgb="FFFF0000"/>
      <name val="Arial"/>
      <family val="2"/>
    </font>
    <font>
      <sz val="10"/>
      <color rgb="FF0065A4"/>
      <name val="Wingdings"/>
      <charset val="2"/>
    </font>
    <font>
      <sz val="10"/>
      <color theme="1"/>
      <name val="Arial"/>
      <family val="2"/>
    </font>
    <font>
      <sz val="10"/>
      <color rgb="FF00B050"/>
      <name val="Arial"/>
      <family val="2"/>
    </font>
    <font>
      <sz val="8"/>
      <color rgb="FF000000"/>
      <name val="Tahoma"/>
      <family val="2"/>
    </font>
    <font>
      <sz val="11"/>
      <color rgb="FF00B050"/>
      <name val="Arial"/>
      <family val="2"/>
    </font>
    <font>
      <sz val="10"/>
      <color rgb="FFFF0000"/>
      <name val="Arial"/>
      <family val="2"/>
    </font>
    <font>
      <b/>
      <sz val="10"/>
      <color theme="0"/>
      <name val="Arial"/>
      <family val="2"/>
    </font>
    <font>
      <sz val="10"/>
      <name val="Arial Narrow"/>
      <family val="2"/>
    </font>
    <font>
      <sz val="10"/>
      <color indexed="8"/>
      <name val="Arial"/>
      <family val="2"/>
    </font>
    <font>
      <b/>
      <sz val="12"/>
      <color theme="0"/>
      <name val="Arial"/>
      <family val="2"/>
    </font>
    <font>
      <sz val="10"/>
      <name val="Times New Roman"/>
      <family val="1"/>
    </font>
    <font>
      <b/>
      <i/>
      <sz val="10"/>
      <color theme="0"/>
      <name val="Arial"/>
      <family val="2"/>
    </font>
    <font>
      <u/>
      <sz val="10"/>
      <name val="Arial"/>
      <family val="2"/>
    </font>
    <font>
      <sz val="10"/>
      <name val="Calibri"/>
      <family val="2"/>
    </font>
    <font>
      <b/>
      <sz val="10"/>
      <name val="Times New Roman"/>
      <family val="1"/>
    </font>
    <font>
      <b/>
      <sz val="11"/>
      <color theme="1"/>
      <name val="Cambria"/>
      <family val="2"/>
      <scheme val="minor"/>
    </font>
    <font>
      <b/>
      <sz val="11"/>
      <color theme="1"/>
      <name val="Calibri"/>
      <family val="2"/>
    </font>
    <font>
      <b/>
      <sz val="11"/>
      <color theme="1"/>
      <name val="Cambria"/>
      <family val="1"/>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rgb="FF003599"/>
        <bgColor indexed="64"/>
      </patternFill>
    </fill>
    <fill>
      <patternFill patternType="solid">
        <fgColor theme="4"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alignment vertical="top"/>
      <protection locked="0"/>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4" fillId="0" borderId="0"/>
    <xf numFmtId="0" fontId="25" fillId="0" borderId="0"/>
    <xf numFmtId="0" fontId="35" fillId="0" borderId="0"/>
    <xf numFmtId="0" fontId="4" fillId="0" borderId="0"/>
    <xf numFmtId="0" fontId="4" fillId="0" borderId="0"/>
    <xf numFmtId="0" fontId="4" fillId="0" borderId="0"/>
    <xf numFmtId="0" fontId="7"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0" fontId="1" fillId="0" borderId="0"/>
  </cellStyleXfs>
  <cellXfs count="524">
    <xf numFmtId="0" fontId="0" fillId="0" borderId="0" xfId="0"/>
    <xf numFmtId="0" fontId="5" fillId="0" borderId="0" xfId="0" applyFont="1" applyBorder="1" applyProtection="1"/>
    <xf numFmtId="0" fontId="5" fillId="0" borderId="0" xfId="0" applyFont="1" applyAlignment="1" applyProtection="1">
      <alignment horizontal="center"/>
    </xf>
    <xf numFmtId="0" fontId="5" fillId="0" borderId="0" xfId="0" applyFont="1" applyProtection="1"/>
    <xf numFmtId="0" fontId="27" fillId="0" borderId="0" xfId="0" applyFont="1" applyFill="1" applyProtection="1"/>
    <xf numFmtId="0" fontId="27" fillId="0" borderId="0" xfId="0" applyFont="1" applyFill="1"/>
    <xf numFmtId="0" fontId="26" fillId="0" borderId="0" xfId="0" applyFont="1" applyFill="1" applyAlignment="1" applyProtection="1">
      <alignment vertical="center"/>
    </xf>
    <xf numFmtId="0" fontId="27" fillId="0" borderId="17" xfId="0" applyFont="1" applyFill="1" applyBorder="1"/>
    <xf numFmtId="0" fontId="27" fillId="0" borderId="0" xfId="0" applyFont="1" applyBorder="1" applyAlignment="1" applyProtection="1">
      <alignment horizontal="center" vertical="center" wrapText="1"/>
    </xf>
    <xf numFmtId="0" fontId="5" fillId="0" borderId="0" xfId="39" applyFont="1" applyFill="1" applyAlignment="1" applyProtection="1">
      <alignment horizontal="center" vertical="center"/>
      <protection locked="0"/>
    </xf>
    <xf numFmtId="0" fontId="27" fillId="0" borderId="17" xfId="39" applyFont="1" applyFill="1" applyBorder="1" applyProtection="1"/>
    <xf numFmtId="0" fontId="27" fillId="0" borderId="0" xfId="39" applyFont="1" applyFill="1" applyBorder="1" applyProtection="1"/>
    <xf numFmtId="0" fontId="27" fillId="0" borderId="0" xfId="39" applyFont="1" applyFill="1" applyProtection="1"/>
    <xf numFmtId="0" fontId="27" fillId="0" borderId="17" xfId="39" applyFont="1" applyFill="1" applyBorder="1"/>
    <xf numFmtId="0" fontId="27" fillId="0" borderId="0" xfId="39" applyFont="1" applyFill="1"/>
    <xf numFmtId="0" fontId="27" fillId="0" borderId="0" xfId="39" applyFont="1" applyAlignment="1">
      <alignment vertical="center" wrapText="1"/>
    </xf>
    <xf numFmtId="0" fontId="27" fillId="0" borderId="0" xfId="39" applyFont="1" applyFill="1" applyBorder="1"/>
    <xf numFmtId="0" fontId="29" fillId="0" borderId="27" xfId="0" applyFont="1" applyFill="1" applyBorder="1" applyProtection="1"/>
    <xf numFmtId="0" fontId="29" fillId="0" borderId="28" xfId="0" applyFont="1" applyBorder="1" applyAlignment="1" applyProtection="1">
      <alignment horizontal="center"/>
    </xf>
    <xf numFmtId="0" fontId="29" fillId="0" borderId="29" xfId="0" applyFont="1" applyBorder="1" applyProtection="1"/>
    <xf numFmtId="0" fontId="29" fillId="0" borderId="10" xfId="0" applyFont="1" applyBorder="1" applyAlignment="1" applyProtection="1">
      <alignment horizontal="center"/>
    </xf>
    <xf numFmtId="0" fontId="29" fillId="0" borderId="12" xfId="0" applyFont="1" applyBorder="1" applyProtection="1"/>
    <xf numFmtId="0" fontId="29" fillId="0" borderId="11" xfId="0" applyFont="1" applyBorder="1" applyAlignment="1" applyProtection="1">
      <alignment horizontal="center"/>
    </xf>
    <xf numFmtId="0" fontId="30" fillId="0" borderId="0" xfId="43" applyFont="1" applyFill="1" applyBorder="1" applyAlignment="1">
      <alignment horizontal="center"/>
    </xf>
    <xf numFmtId="0" fontId="25" fillId="0" borderId="0" xfId="39"/>
    <xf numFmtId="0" fontId="4" fillId="0" borderId="0" xfId="43"/>
    <xf numFmtId="0" fontId="31" fillId="0" borderId="0" xfId="43" applyFont="1" applyFill="1" applyBorder="1" applyAlignment="1">
      <alignment horizontal="left"/>
    </xf>
    <xf numFmtId="0" fontId="32" fillId="0" borderId="0" xfId="43" applyFont="1"/>
    <xf numFmtId="0" fontId="5" fillId="0" borderId="0" xfId="43" applyFont="1" applyAlignment="1" applyProtection="1">
      <alignment horizontal="left"/>
    </xf>
    <xf numFmtId="0" fontId="4" fillId="0" borderId="0" xfId="43" applyProtection="1"/>
    <xf numFmtId="0" fontId="4" fillId="0" borderId="0" xfId="43" applyFill="1" applyBorder="1"/>
    <xf numFmtId="0" fontId="33" fillId="0" borderId="0" xfId="43" applyFont="1" applyFill="1" applyBorder="1" applyAlignment="1">
      <alignment horizontal="center" vertical="center"/>
    </xf>
    <xf numFmtId="0" fontId="4" fillId="0" borderId="0" xfId="43" applyAlignment="1" applyProtection="1">
      <alignment horizontal="right"/>
    </xf>
    <xf numFmtId="0" fontId="5" fillId="0" borderId="13" xfId="43" applyFont="1" applyBorder="1" applyAlignment="1" applyProtection="1">
      <alignment horizontal="center"/>
    </xf>
    <xf numFmtId="0" fontId="4" fillId="0" borderId="13" xfId="43" applyFont="1" applyBorder="1" applyAlignment="1" applyProtection="1">
      <alignment horizontal="right" vertical="center" indent="1"/>
    </xf>
    <xf numFmtId="0" fontId="4" fillId="0" borderId="13" xfId="43" applyBorder="1" applyAlignment="1" applyProtection="1">
      <alignment horizontal="right" vertical="center" indent="1"/>
    </xf>
    <xf numFmtId="0" fontId="5" fillId="0" borderId="13" xfId="43" applyFont="1" applyBorder="1" applyAlignment="1" applyProtection="1">
      <alignment horizontal="right" vertical="center" indent="1"/>
    </xf>
    <xf numFmtId="0" fontId="25" fillId="0" borderId="0" xfId="39" applyBorder="1" applyAlignment="1" applyProtection="1">
      <alignment horizontal="center" vertical="center"/>
    </xf>
    <xf numFmtId="0" fontId="33" fillId="0" borderId="0" xfId="43" applyFont="1" applyBorder="1" applyAlignment="1">
      <alignment horizontal="center"/>
    </xf>
    <xf numFmtId="0" fontId="5" fillId="0" borderId="13" xfId="43" applyFont="1" applyBorder="1" applyAlignment="1" applyProtection="1">
      <alignment horizontal="right" indent="2"/>
    </xf>
    <xf numFmtId="0" fontId="4" fillId="0" borderId="15" xfId="43" applyFont="1" applyBorder="1" applyAlignment="1" applyProtection="1">
      <alignment horizontal="right" vertical="center" indent="1"/>
    </xf>
    <xf numFmtId="0" fontId="4" fillId="0" borderId="24" xfId="43" applyBorder="1" applyAlignment="1" applyProtection="1">
      <alignment horizontal="right" vertical="center" indent="1"/>
    </xf>
    <xf numFmtId="0" fontId="4" fillId="0" borderId="0" xfId="43" applyBorder="1" applyProtection="1"/>
    <xf numFmtId="0" fontId="4" fillId="0" borderId="0" xfId="43" applyFont="1" applyBorder="1" applyAlignment="1" applyProtection="1">
      <alignment horizontal="right" vertical="center" wrapText="1"/>
    </xf>
    <xf numFmtId="0" fontId="4" fillId="0" borderId="0" xfId="43" applyBorder="1" applyAlignment="1" applyProtection="1">
      <alignment horizontal="right" vertical="center" indent="1"/>
    </xf>
    <xf numFmtId="0" fontId="5" fillId="0" borderId="13" xfId="43" applyFont="1" applyFill="1" applyBorder="1" applyAlignment="1" applyProtection="1">
      <alignment horizontal="center" vertical="center"/>
    </xf>
    <xf numFmtId="0" fontId="27" fillId="0" borderId="0" xfId="0" applyFont="1" applyFill="1" applyAlignment="1">
      <alignment horizontal="center"/>
    </xf>
    <xf numFmtId="0" fontId="4" fillId="0" borderId="28" xfId="0" applyFont="1" applyBorder="1" applyAlignment="1" applyProtection="1">
      <alignment horizontal="center"/>
    </xf>
    <xf numFmtId="0" fontId="4" fillId="0" borderId="29" xfId="0" applyFont="1" applyBorder="1" applyAlignment="1" applyProtection="1">
      <alignment horizontal="left"/>
    </xf>
    <xf numFmtId="0" fontId="4" fillId="0" borderId="10" xfId="0" applyFont="1" applyBorder="1" applyAlignment="1" applyProtection="1">
      <alignment horizontal="center"/>
    </xf>
    <xf numFmtId="0" fontId="4" fillId="0" borderId="12" xfId="0" applyFont="1" applyBorder="1" applyAlignment="1" applyProtection="1">
      <alignment horizontal="left"/>
    </xf>
    <xf numFmtId="0" fontId="4" fillId="0" borderId="11" xfId="0" applyFont="1" applyBorder="1" applyAlignment="1" applyProtection="1">
      <alignment horizontal="center"/>
    </xf>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4" fillId="0" borderId="27" xfId="0" applyFont="1" applyBorder="1" applyAlignment="1" applyProtection="1">
      <alignment horizontal="left"/>
    </xf>
    <xf numFmtId="0" fontId="27" fillId="0" borderId="0" xfId="0" applyFont="1" applyFill="1" applyAlignment="1" applyProtection="1">
      <alignment horizontal="center"/>
    </xf>
    <xf numFmtId="0" fontId="5" fillId="0" borderId="0" xfId="39" applyFont="1" applyFill="1" applyAlignment="1" applyProtection="1">
      <alignment horizontal="center" vertical="center"/>
    </xf>
    <xf numFmtId="0" fontId="27" fillId="0" borderId="0" xfId="39" applyFont="1" applyAlignment="1" applyProtection="1">
      <alignment vertical="center" wrapText="1"/>
    </xf>
    <xf numFmtId="0" fontId="27" fillId="0" borderId="0" xfId="39" applyFont="1" applyAlignment="1" applyProtection="1">
      <alignment horizontal="center" vertical="center" wrapText="1"/>
    </xf>
    <xf numFmtId="0" fontId="27" fillId="0" borderId="0" xfId="39" applyFont="1" applyAlignment="1" applyProtection="1">
      <alignment vertical="center" wrapText="1"/>
      <protection locked="0"/>
    </xf>
    <xf numFmtId="0" fontId="0" fillId="0" borderId="0" xfId="0" applyProtection="1">
      <protection locked="0"/>
    </xf>
    <xf numFmtId="0" fontId="26" fillId="26" borderId="22" xfId="0" applyFont="1" applyFill="1" applyBorder="1" applyAlignment="1" applyProtection="1">
      <alignment vertical="center" textRotation="90" wrapText="1"/>
    </xf>
    <xf numFmtId="0" fontId="26" fillId="26" borderId="22" xfId="0" applyFont="1" applyFill="1" applyBorder="1" applyAlignment="1" applyProtection="1">
      <alignment vertical="center" textRotation="90"/>
    </xf>
    <xf numFmtId="0" fontId="5" fillId="0" borderId="0" xfId="43" applyFont="1" applyBorder="1" applyAlignment="1" applyProtection="1">
      <alignment horizontal="center"/>
    </xf>
    <xf numFmtId="0" fontId="4" fillId="0" borderId="0" xfId="43" applyFont="1" applyBorder="1" applyAlignment="1" applyProtection="1">
      <alignment horizontal="right" vertical="center" indent="1"/>
    </xf>
    <xf numFmtId="0" fontId="5" fillId="0" borderId="0" xfId="43" applyFont="1" applyBorder="1" applyAlignment="1" applyProtection="1">
      <alignment horizontal="right" vertical="center" indent="1"/>
    </xf>
    <xf numFmtId="0" fontId="34" fillId="28" borderId="14" xfId="43" applyFont="1" applyFill="1" applyBorder="1" applyAlignment="1" applyProtection="1">
      <alignment horizontal="center" vertical="center" wrapText="1"/>
    </xf>
    <xf numFmtId="0" fontId="5" fillId="0" borderId="13" xfId="43" applyFont="1" applyBorder="1" applyAlignment="1" applyProtection="1">
      <alignment horizontal="left" vertical="center" indent="6"/>
    </xf>
    <xf numFmtId="0" fontId="34" fillId="28" borderId="14" xfId="43" applyFont="1" applyFill="1" applyBorder="1" applyAlignment="1" applyProtection="1">
      <alignment horizontal="center" vertical="center"/>
    </xf>
    <xf numFmtId="0" fontId="5" fillId="0" borderId="13" xfId="43" applyFont="1" applyFill="1" applyBorder="1" applyAlignment="1" applyProtection="1">
      <alignment horizontal="right" vertical="center"/>
    </xf>
    <xf numFmtId="0" fontId="5" fillId="0" borderId="13" xfId="43" applyFont="1" applyFill="1" applyBorder="1" applyAlignment="1" applyProtection="1">
      <alignment horizontal="left" vertical="center" indent="6"/>
    </xf>
    <xf numFmtId="0" fontId="5" fillId="0" borderId="13" xfId="43" applyFont="1" applyFill="1" applyBorder="1" applyAlignment="1" applyProtection="1">
      <alignment horizontal="left" vertical="center" wrapText="1" indent="6"/>
    </xf>
    <xf numFmtId="0" fontId="38" fillId="0" borderId="13" xfId="0" applyFont="1" applyBorder="1" applyAlignment="1">
      <alignment horizontal="center"/>
    </xf>
    <xf numFmtId="0" fontId="38" fillId="0" borderId="13" xfId="0" applyFont="1" applyBorder="1"/>
    <xf numFmtId="0" fontId="39" fillId="0" borderId="0" xfId="43" applyFont="1" applyAlignment="1">
      <alignment horizontal="center"/>
    </xf>
    <xf numFmtId="0" fontId="4" fillId="0" borderId="15" xfId="43" applyBorder="1" applyAlignment="1" applyProtection="1">
      <alignment horizontal="center"/>
    </xf>
    <xf numFmtId="0" fontId="4" fillId="0" borderId="13" xfId="43" applyBorder="1" applyAlignment="1" applyProtection="1">
      <alignment horizontal="center"/>
    </xf>
    <xf numFmtId="0" fontId="26" fillId="26" borderId="22" xfId="0" applyFont="1" applyFill="1" applyBorder="1" applyAlignment="1" applyProtection="1">
      <alignment vertical="center" textRotation="90" wrapText="1"/>
      <protection locked="0"/>
    </xf>
    <xf numFmtId="0" fontId="26" fillId="26" borderId="22" xfId="0" applyFont="1" applyFill="1" applyBorder="1" applyAlignment="1" applyProtection="1">
      <alignment vertical="center" textRotation="90"/>
      <protection locked="0"/>
    </xf>
    <xf numFmtId="0" fontId="26" fillId="0" borderId="0" xfId="0" applyFont="1" applyFill="1" applyAlignment="1" applyProtection="1">
      <alignment vertical="center"/>
      <protection locked="0"/>
    </xf>
    <xf numFmtId="0" fontId="27" fillId="0" borderId="17" xfId="0" applyFont="1" applyBorder="1" applyAlignment="1" applyProtection="1">
      <alignment horizontal="center" vertical="center" wrapText="1"/>
      <protection locked="0"/>
    </xf>
    <xf numFmtId="0" fontId="27" fillId="0" borderId="0" xfId="0" applyFont="1" applyFill="1" applyAlignment="1" applyProtection="1">
      <alignment horizontal="center"/>
      <protection locked="0"/>
    </xf>
    <xf numFmtId="0" fontId="27" fillId="0" borderId="0" xfId="0" applyFont="1" applyFill="1" applyProtection="1">
      <protection locked="0"/>
    </xf>
    <xf numFmtId="0" fontId="27"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7" fillId="0" borderId="0" xfId="0" applyFont="1" applyBorder="1" applyAlignment="1" applyProtection="1">
      <alignment horizontal="center"/>
      <protection locked="0"/>
    </xf>
    <xf numFmtId="0" fontId="27" fillId="0" borderId="0" xfId="0" applyFont="1" applyProtection="1">
      <protection locked="0"/>
    </xf>
    <xf numFmtId="0" fontId="27" fillId="0" borderId="17" xfId="0" applyFont="1" applyBorder="1" applyProtection="1">
      <protection locked="0"/>
    </xf>
    <xf numFmtId="0" fontId="27" fillId="0" borderId="0" xfId="0" applyFont="1" applyBorder="1" applyAlignment="1" applyProtection="1">
      <alignment horizontal="center" vertical="center" wrapText="1"/>
      <protection locked="0"/>
    </xf>
    <xf numFmtId="0" fontId="27" fillId="0" borderId="17" xfId="0" applyFont="1" applyFill="1" applyBorder="1" applyProtection="1">
      <protection locked="0"/>
    </xf>
    <xf numFmtId="0" fontId="27" fillId="27" borderId="0" xfId="0" applyFont="1" applyFill="1" applyProtection="1">
      <protection locked="0"/>
    </xf>
    <xf numFmtId="0" fontId="27" fillId="0" borderId="0" xfId="0" applyFont="1" applyFill="1" applyBorder="1" applyProtection="1">
      <protection locked="0"/>
    </xf>
    <xf numFmtId="0" fontId="27" fillId="27" borderId="17" xfId="39" applyFont="1" applyFill="1" applyBorder="1" applyProtection="1">
      <protection locked="0"/>
    </xf>
    <xf numFmtId="0" fontId="27" fillId="29" borderId="17" xfId="39" applyFont="1" applyFill="1" applyBorder="1" applyProtection="1">
      <protection locked="0"/>
    </xf>
    <xf numFmtId="0" fontId="5" fillId="26" borderId="22" xfId="39" applyFont="1" applyFill="1" applyBorder="1" applyAlignment="1" applyProtection="1">
      <alignment horizontal="center" vertical="center"/>
      <protection locked="0"/>
    </xf>
    <xf numFmtId="0" fontId="27" fillId="0" borderId="0" xfId="39" applyFont="1" applyFill="1" applyBorder="1" applyProtection="1">
      <protection locked="0"/>
    </xf>
    <xf numFmtId="0" fontId="27" fillId="0" borderId="0" xfId="39" applyFont="1" applyFill="1" applyProtection="1">
      <protection locked="0"/>
    </xf>
    <xf numFmtId="0" fontId="28" fillId="0" borderId="0" xfId="0" applyFont="1" applyBorder="1" applyProtection="1">
      <protection locked="0"/>
    </xf>
    <xf numFmtId="0" fontId="26" fillId="0" borderId="0" xfId="0" applyFont="1" applyFill="1" applyAlignment="1" applyProtection="1">
      <alignment horizontal="center" vertical="center"/>
      <protection locked="0"/>
    </xf>
    <xf numFmtId="0" fontId="29" fillId="0" borderId="0" xfId="0" applyFont="1" applyBorder="1" applyProtection="1"/>
    <xf numFmtId="0" fontId="29" fillId="0" borderId="0" xfId="0" applyFont="1" applyFill="1" applyBorder="1" applyProtection="1"/>
    <xf numFmtId="0" fontId="29" fillId="0" borderId="0" xfId="0" applyFont="1" applyAlignment="1" applyProtection="1">
      <alignment horizontal="center" wrapText="1"/>
    </xf>
    <xf numFmtId="0" fontId="34" fillId="0" borderId="0" xfId="0" applyFont="1" applyAlignment="1" applyProtection="1">
      <alignment horizontal="center" wrapText="1"/>
    </xf>
    <xf numFmtId="0" fontId="29" fillId="0" borderId="0" xfId="0" applyFont="1" applyAlignment="1">
      <alignment horizontal="center" wrapText="1"/>
    </xf>
    <xf numFmtId="0" fontId="29" fillId="0" borderId="0" xfId="0" applyFont="1" applyAlignment="1" applyProtection="1">
      <alignment horizontal="center"/>
    </xf>
    <xf numFmtId="0" fontId="29" fillId="0" borderId="0" xfId="0" applyFont="1" applyAlignment="1" applyProtection="1"/>
    <xf numFmtId="0" fontId="29" fillId="0" borderId="0" xfId="0" applyFont="1" applyAlignment="1">
      <alignment horizontal="center"/>
    </xf>
    <xf numFmtId="0" fontId="29" fillId="0" borderId="0" xfId="0" applyFont="1" applyProtection="1"/>
    <xf numFmtId="0" fontId="29" fillId="0" borderId="0" xfId="0" applyFont="1"/>
    <xf numFmtId="0" fontId="29" fillId="0" borderId="0" xfId="0" applyFont="1" applyFill="1" applyAlignment="1" applyProtection="1">
      <alignment horizontal="center"/>
    </xf>
    <xf numFmtId="0" fontId="29" fillId="0" borderId="13" xfId="0" applyFont="1" applyBorder="1"/>
    <xf numFmtId="9" fontId="29" fillId="0" borderId="0" xfId="0" applyNumberFormat="1" applyFont="1" applyProtection="1"/>
    <xf numFmtId="0" fontId="29" fillId="0" borderId="26" xfId="0" applyFont="1" applyBorder="1" applyProtection="1"/>
    <xf numFmtId="0" fontId="29" fillId="0" borderId="33" xfId="0" applyFont="1" applyBorder="1" applyProtection="1"/>
    <xf numFmtId="0" fontId="29" fillId="0" borderId="34" xfId="0" applyFont="1" applyBorder="1" applyProtection="1"/>
    <xf numFmtId="0" fontId="27" fillId="30" borderId="0" xfId="0" applyFont="1" applyFill="1" applyProtection="1">
      <protection locked="0"/>
    </xf>
    <xf numFmtId="0" fontId="29" fillId="0" borderId="27" xfId="0" applyFont="1" applyBorder="1" applyProtection="1">
      <protection locked="0"/>
    </xf>
    <xf numFmtId="0" fontId="29" fillId="0" borderId="29" xfId="0" applyFont="1" applyBorder="1" applyProtection="1">
      <protection locked="0"/>
    </xf>
    <xf numFmtId="0" fontId="29" fillId="0" borderId="12" xfId="0" applyFont="1" applyBorder="1" applyProtection="1">
      <protection locked="0"/>
    </xf>
    <xf numFmtId="0" fontId="27" fillId="0" borderId="0" xfId="0" applyFont="1" applyFill="1" applyBorder="1" applyAlignment="1" applyProtection="1">
      <alignment horizontal="center" vertical="center" wrapText="1"/>
      <protection locked="0"/>
    </xf>
    <xf numFmtId="0" fontId="36" fillId="31" borderId="0" xfId="0" applyFont="1" applyFill="1" applyAlignment="1" applyProtection="1"/>
    <xf numFmtId="0" fontId="36" fillId="31" borderId="0" xfId="0" applyFont="1" applyFill="1" applyProtection="1"/>
    <xf numFmtId="0" fontId="36" fillId="31" borderId="0" xfId="0" applyFont="1" applyFill="1" applyAlignment="1" applyProtection="1">
      <alignment horizontal="center"/>
    </xf>
    <xf numFmtId="0" fontId="36" fillId="31" borderId="0" xfId="0" applyFont="1" applyFill="1" applyBorder="1" applyAlignment="1" applyProtection="1">
      <alignment horizontal="left" vertical="center"/>
    </xf>
    <xf numFmtId="0" fontId="41" fillId="0" borderId="0" xfId="0" applyFont="1" applyFill="1" applyAlignment="1" applyProtection="1"/>
    <xf numFmtId="0" fontId="36" fillId="0" borderId="0" xfId="0" applyFont="1" applyFill="1" applyProtection="1"/>
    <xf numFmtId="0" fontId="29" fillId="0" borderId="0" xfId="0" applyFont="1" applyFill="1" applyProtection="1"/>
    <xf numFmtId="0" fontId="41" fillId="0" borderId="0" xfId="0" applyFont="1" applyFill="1" applyProtection="1"/>
    <xf numFmtId="0" fontId="41" fillId="0" borderId="0" xfId="0" applyFont="1" applyFill="1" applyBorder="1" applyProtection="1"/>
    <xf numFmtId="0" fontId="36" fillId="31" borderId="0" xfId="0" applyFont="1" applyFill="1" applyBorder="1" applyAlignment="1" applyProtection="1">
      <alignment horizontal="center" vertical="center" wrapText="1"/>
    </xf>
    <xf numFmtId="0" fontId="39" fillId="0" borderId="0" xfId="43" applyFont="1"/>
    <xf numFmtId="0" fontId="4" fillId="0" borderId="0" xfId="0" applyFont="1" applyAlignment="1" applyProtection="1">
      <alignment horizontal="center" vertical="center"/>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xf>
    <xf numFmtId="0" fontId="4" fillId="0" borderId="0" xfId="0" applyFont="1" applyAlignment="1" applyProtection="1">
      <alignment vertical="center" wrapText="1"/>
    </xf>
    <xf numFmtId="0" fontId="4" fillId="0" borderId="0" xfId="0" applyFont="1" applyAlignment="1" applyProtection="1">
      <alignment horizontal="left" vertical="center" wrapText="1"/>
      <protection locked="0"/>
    </xf>
    <xf numFmtId="0" fontId="5" fillId="25" borderId="19" xfId="0" applyFont="1" applyFill="1" applyBorder="1" applyAlignment="1" applyProtection="1">
      <alignment vertical="center"/>
    </xf>
    <xf numFmtId="0" fontId="4" fillId="25" borderId="18" xfId="0" applyFont="1" applyFill="1" applyBorder="1" applyAlignment="1" applyProtection="1">
      <alignment vertical="center" wrapText="1"/>
    </xf>
    <xf numFmtId="0" fontId="5" fillId="25" borderId="18" xfId="0" applyFont="1" applyFill="1" applyBorder="1" applyAlignment="1" applyProtection="1">
      <alignment vertical="center" wrapText="1"/>
    </xf>
    <xf numFmtId="0" fontId="5" fillId="25" borderId="18" xfId="0" applyFont="1" applyFill="1" applyBorder="1" applyAlignment="1" applyProtection="1">
      <alignment horizontal="left" vertical="center" wrapText="1"/>
      <protection locked="0"/>
    </xf>
    <xf numFmtId="0" fontId="5" fillId="25" borderId="18" xfId="0" applyFont="1" applyFill="1" applyBorder="1" applyAlignment="1" applyProtection="1">
      <alignment vertical="center" wrapText="1"/>
      <protection locked="0"/>
    </xf>
    <xf numFmtId="0" fontId="4" fillId="0" borderId="13" xfId="0" applyFont="1" applyFill="1" applyBorder="1" applyAlignment="1" applyProtection="1">
      <alignment horizontal="center" vertical="center"/>
    </xf>
    <xf numFmtId="0" fontId="4" fillId="0" borderId="15" xfId="0" applyFont="1" applyFill="1" applyBorder="1" applyAlignment="1" applyProtection="1">
      <alignment horizontal="center" vertical="center" wrapText="1"/>
    </xf>
    <xf numFmtId="0" fontId="4" fillId="0" borderId="14" xfId="0" applyFont="1" applyFill="1" applyBorder="1" applyAlignment="1" applyProtection="1">
      <alignment vertical="center" wrapText="1"/>
    </xf>
    <xf numFmtId="0" fontId="4" fillId="0" borderId="19"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protection locked="0"/>
    </xf>
    <xf numFmtId="0" fontId="4" fillId="0" borderId="19"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3" xfId="0" applyFont="1" applyBorder="1" applyAlignment="1" applyProtection="1">
      <alignment vertical="center" wrapText="1"/>
    </xf>
    <xf numFmtId="0" fontId="4" fillId="0" borderId="19" xfId="0" applyFont="1" applyFill="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13"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xf>
    <xf numFmtId="0" fontId="4" fillId="0" borderId="13" xfId="0" applyFont="1" applyBorder="1" applyAlignment="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4" fillId="0" borderId="0" xfId="0" applyFont="1" applyFill="1" applyBorder="1" applyAlignment="1" applyProtection="1">
      <alignment horizontal="center" vertical="center"/>
      <protection locked="0"/>
    </xf>
    <xf numFmtId="0" fontId="5" fillId="25" borderId="23" xfId="0" applyFont="1" applyFill="1" applyBorder="1" applyAlignment="1" applyProtection="1">
      <alignment vertical="center" wrapText="1"/>
      <protection locked="0"/>
    </xf>
    <xf numFmtId="0" fontId="43" fillId="33" borderId="26" xfId="0" applyFont="1" applyFill="1" applyBorder="1" applyAlignment="1" applyProtection="1">
      <alignment horizontal="center" vertical="center" wrapText="1"/>
    </xf>
    <xf numFmtId="0" fontId="43" fillId="33" borderId="26" xfId="0" applyFont="1" applyFill="1" applyBorder="1" applyAlignment="1" applyProtection="1">
      <alignment horizontal="center" vertical="center" wrapText="1"/>
      <protection locked="0"/>
    </xf>
    <xf numFmtId="0" fontId="43" fillId="33" borderId="26" xfId="0" applyFont="1" applyFill="1" applyBorder="1" applyAlignment="1" applyProtection="1">
      <alignment horizontal="center" vertical="center" textRotation="90" wrapText="1"/>
      <protection locked="0"/>
    </xf>
    <xf numFmtId="0" fontId="5" fillId="25" borderId="19" xfId="0" applyFont="1" applyFill="1" applyBorder="1" applyAlignment="1" applyProtection="1">
      <alignment horizontal="left" vertical="center"/>
    </xf>
    <xf numFmtId="0" fontId="5" fillId="25" borderId="18" xfId="0" applyFont="1" applyFill="1" applyBorder="1" applyAlignment="1" applyProtection="1">
      <alignment horizontal="left" vertical="top" wrapText="1"/>
    </xf>
    <xf numFmtId="0" fontId="5" fillId="25" borderId="18" xfId="0" applyFont="1" applyFill="1" applyBorder="1" applyAlignment="1" applyProtection="1">
      <alignment horizontal="left" vertical="center" wrapText="1"/>
    </xf>
    <xf numFmtId="0" fontId="5" fillId="25" borderId="23" xfId="0" applyFont="1" applyFill="1" applyBorder="1" applyAlignment="1" applyProtection="1">
      <alignment horizontal="left" vertical="center" wrapText="1"/>
    </xf>
    <xf numFmtId="0" fontId="4" fillId="0" borderId="15" xfId="0" applyFont="1" applyFill="1" applyBorder="1" applyAlignment="1" applyProtection="1">
      <alignment horizontal="center" vertical="center"/>
    </xf>
    <xf numFmtId="0" fontId="5" fillId="0" borderId="13" xfId="0" applyFont="1" applyFill="1" applyBorder="1" applyAlignment="1" applyProtection="1">
      <alignment horizontal="left"/>
      <protection locked="0"/>
    </xf>
    <xf numFmtId="0" fontId="4" fillId="0" borderId="19" xfId="0" applyFont="1" applyFill="1" applyBorder="1" applyAlignment="1" applyProtection="1">
      <alignment horizontal="center" vertical="center"/>
    </xf>
    <xf numFmtId="0" fontId="4" fillId="0" borderId="19" xfId="0" applyFont="1" applyFill="1" applyBorder="1" applyAlignment="1" applyProtection="1">
      <alignment vertical="center" wrapText="1"/>
      <protection locked="0"/>
    </xf>
    <xf numFmtId="0" fontId="42" fillId="0" borderId="19" xfId="0" applyFont="1" applyFill="1" applyBorder="1" applyAlignment="1" applyProtection="1">
      <alignment vertical="center" wrapText="1"/>
      <protection locked="0"/>
    </xf>
    <xf numFmtId="0" fontId="44" fillId="0" borderId="13" xfId="0" applyFont="1" applyBorder="1" applyAlignment="1" applyProtection="1">
      <alignment horizontal="left" wrapText="1" indent="4"/>
      <protection locked="0"/>
    </xf>
    <xf numFmtId="0" fontId="4" fillId="0" borderId="13" xfId="0" applyFont="1" applyBorder="1" applyAlignment="1" applyProtection="1">
      <alignment horizontal="center" vertical="center" wrapText="1"/>
    </xf>
    <xf numFmtId="0" fontId="4" fillId="0" borderId="13"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25" borderId="18" xfId="0" applyFont="1" applyFill="1" applyBorder="1" applyAlignment="1" applyProtection="1">
      <alignment vertical="center"/>
    </xf>
    <xf numFmtId="0" fontId="42" fillId="0" borderId="19"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protection locked="0"/>
    </xf>
    <xf numFmtId="0" fontId="4" fillId="25" borderId="19" xfId="0" applyFont="1" applyFill="1" applyBorder="1" applyAlignment="1" applyProtection="1">
      <alignment horizontal="center" vertical="center"/>
    </xf>
    <xf numFmtId="0" fontId="4" fillId="25" borderId="18" xfId="0" applyFont="1" applyFill="1" applyBorder="1" applyAlignment="1" applyProtection="1">
      <alignment horizontal="center" vertical="center" wrapText="1"/>
    </xf>
    <xf numFmtId="0" fontId="4" fillId="25" borderId="18" xfId="0" applyFont="1" applyFill="1" applyBorder="1" applyAlignment="1" applyProtection="1">
      <alignment horizontal="left" vertical="center" wrapText="1"/>
    </xf>
    <xf numFmtId="0" fontId="4" fillId="25" borderId="18" xfId="0" applyFont="1" applyFill="1" applyBorder="1" applyAlignment="1" applyProtection="1">
      <alignment horizontal="left" vertical="center" wrapText="1"/>
      <protection locked="0"/>
    </xf>
    <xf numFmtId="0" fontId="5" fillId="25" borderId="18" xfId="0" applyFont="1" applyFill="1" applyBorder="1" applyAlignment="1" applyProtection="1">
      <alignment horizontal="left"/>
      <protection locked="0"/>
    </xf>
    <xf numFmtId="0" fontId="4" fillId="25" borderId="18" xfId="0" applyFont="1" applyFill="1" applyBorder="1" applyAlignment="1" applyProtection="1">
      <alignment horizontal="center" vertical="center"/>
      <protection locked="0"/>
    </xf>
    <xf numFmtId="0" fontId="4" fillId="25" borderId="23" xfId="0"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indent="2"/>
    </xf>
    <xf numFmtId="0" fontId="4" fillId="0" borderId="15"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indent="2"/>
    </xf>
    <xf numFmtId="0" fontId="4" fillId="0" borderId="13" xfId="40" applyFont="1" applyBorder="1" applyAlignment="1" applyProtection="1">
      <alignment wrapText="1"/>
    </xf>
    <xf numFmtId="0" fontId="4" fillId="25" borderId="18"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protection locked="0"/>
    </xf>
    <xf numFmtId="0" fontId="45" fillId="0" borderId="13" xfId="0" applyFont="1" applyFill="1" applyBorder="1" applyAlignment="1" applyProtection="1">
      <alignment horizontal="left" vertical="center" wrapText="1"/>
    </xf>
    <xf numFmtId="0" fontId="45" fillId="0" borderId="19"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indent="2"/>
    </xf>
    <xf numFmtId="0" fontId="5" fillId="25" borderId="18" xfId="0" applyFont="1" applyFill="1" applyBorder="1" applyAlignment="1" applyProtection="1">
      <alignment horizontal="center" vertical="center"/>
    </xf>
    <xf numFmtId="0" fontId="5" fillId="25" borderId="23" xfId="0" applyFont="1" applyFill="1" applyBorder="1" applyAlignment="1" applyProtection="1">
      <alignment horizontal="left" vertical="center" wrapText="1"/>
      <protection locked="0"/>
    </xf>
    <xf numFmtId="0" fontId="4" fillId="0" borderId="13" xfId="40" applyFont="1" applyBorder="1" applyAlignment="1" applyProtection="1">
      <alignment vertical="center" wrapText="1"/>
    </xf>
    <xf numFmtId="0" fontId="45"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textRotation="90" wrapText="1"/>
    </xf>
    <xf numFmtId="0" fontId="4" fillId="25" borderId="19" xfId="0" applyFont="1" applyFill="1" applyBorder="1" applyAlignment="1" applyProtection="1">
      <alignment horizontal="center" vertical="center" wrapText="1"/>
    </xf>
    <xf numFmtId="0" fontId="4" fillId="25" borderId="18" xfId="0" applyFont="1" applyFill="1" applyBorder="1" applyAlignment="1" applyProtection="1">
      <alignment horizontal="center" vertical="center" textRotation="90" wrapText="1"/>
    </xf>
    <xf numFmtId="0" fontId="4" fillId="25" borderId="23" xfId="0" applyFont="1" applyFill="1" applyBorder="1" applyAlignment="1" applyProtection="1">
      <alignment horizontal="center" vertical="center" textRotation="90" wrapText="1"/>
    </xf>
    <xf numFmtId="0" fontId="4" fillId="0" borderId="15" xfId="0" applyFont="1" applyFill="1" applyBorder="1" applyAlignment="1" applyProtection="1">
      <alignment horizontal="left" vertical="center" wrapText="1" indent="2"/>
    </xf>
    <xf numFmtId="0" fontId="4" fillId="0" borderId="15" xfId="0" applyFont="1" applyFill="1" applyBorder="1" applyAlignment="1" applyProtection="1">
      <alignment horizontal="center" vertical="center" textRotation="90" wrapText="1"/>
    </xf>
    <xf numFmtId="0" fontId="4" fillId="0" borderId="16" xfId="0" applyFont="1" applyFill="1" applyBorder="1" applyAlignment="1" applyProtection="1">
      <alignment horizontal="left" vertical="center" wrapText="1" indent="2"/>
    </xf>
    <xf numFmtId="0" fontId="4" fillId="0" borderId="16" xfId="0" applyFont="1" applyFill="1" applyBorder="1" applyAlignment="1" applyProtection="1">
      <alignment horizontal="center" vertical="center" wrapText="1"/>
    </xf>
    <xf numFmtId="0" fontId="5" fillId="0" borderId="14" xfId="0" applyFont="1" applyFill="1" applyBorder="1" applyAlignment="1" applyProtection="1">
      <alignment horizontal="left"/>
      <protection locked="0"/>
    </xf>
    <xf numFmtId="0" fontId="4" fillId="0" borderId="16" xfId="0" applyFont="1" applyFill="1" applyBorder="1" applyAlignment="1" applyProtection="1">
      <alignment horizontal="center" vertical="center" textRotation="90" wrapText="1"/>
    </xf>
    <xf numFmtId="0" fontId="4" fillId="0" borderId="14" xfId="0" applyFont="1" applyBorder="1" applyAlignment="1" applyProtection="1">
      <alignment horizontal="center" vertical="center" wrapText="1"/>
      <protection locked="0"/>
    </xf>
    <xf numFmtId="0" fontId="4" fillId="25" borderId="23" xfId="0" applyFont="1" applyFill="1" applyBorder="1" applyAlignment="1" applyProtection="1">
      <alignment vertical="center" wrapText="1"/>
    </xf>
    <xf numFmtId="0" fontId="4" fillId="0" borderId="15" xfId="0" applyFont="1" applyBorder="1" applyAlignment="1" applyProtection="1">
      <alignment vertical="center" wrapText="1"/>
    </xf>
    <xf numFmtId="0" fontId="5" fillId="0" borderId="15" xfId="0" applyFont="1" applyFill="1" applyBorder="1" applyAlignment="1" applyProtection="1">
      <alignment horizontal="left"/>
      <protection locked="0"/>
    </xf>
    <xf numFmtId="0" fontId="4" fillId="0" borderId="15"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indent="2"/>
    </xf>
    <xf numFmtId="0" fontId="4" fillId="0" borderId="14" xfId="0" applyFont="1" applyBorder="1" applyAlignment="1" applyProtection="1">
      <alignment vertical="center" wrapText="1"/>
    </xf>
    <xf numFmtId="0" fontId="42" fillId="0" borderId="13" xfId="0" applyFont="1" applyBorder="1" applyAlignment="1" applyProtection="1">
      <alignment vertical="center" wrapText="1"/>
    </xf>
    <xf numFmtId="0" fontId="4" fillId="24" borderId="13" xfId="41" applyFont="1" applyFill="1" applyBorder="1" applyAlignment="1" applyProtection="1">
      <alignment vertical="center" wrapText="1"/>
    </xf>
    <xf numFmtId="0" fontId="4" fillId="0" borderId="13" xfId="41" applyFont="1" applyFill="1" applyBorder="1" applyAlignment="1" applyProtection="1">
      <alignment vertical="center" wrapText="1"/>
    </xf>
    <xf numFmtId="0" fontId="4" fillId="0" borderId="18" xfId="0" applyFont="1" applyBorder="1" applyAlignment="1" applyProtection="1">
      <alignment vertical="center" wrapText="1"/>
    </xf>
    <xf numFmtId="0" fontId="4" fillId="0" borderId="21"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4" xfId="0" applyFont="1" applyBorder="1" applyAlignment="1" applyProtection="1">
      <alignment horizontal="left" vertical="center" wrapText="1"/>
    </xf>
    <xf numFmtId="0" fontId="4" fillId="25" borderId="18" xfId="0" applyFont="1" applyFill="1" applyBorder="1" applyAlignment="1" applyProtection="1">
      <alignment horizontal="justify" vertical="top"/>
    </xf>
    <xf numFmtId="0" fontId="4" fillId="25" borderId="19" xfId="0" applyFont="1" applyFill="1" applyBorder="1" applyAlignment="1" applyProtection="1">
      <alignment horizontal="left" vertical="center"/>
    </xf>
    <xf numFmtId="0" fontId="4" fillId="25" borderId="23" xfId="0" applyFont="1" applyFill="1" applyBorder="1" applyAlignment="1" applyProtection="1">
      <alignment horizontal="left" vertical="center" wrapText="1"/>
      <protection locked="0"/>
    </xf>
    <xf numFmtId="0" fontId="42" fillId="25" borderId="18" xfId="0" applyFont="1" applyFill="1" applyBorder="1" applyAlignment="1" applyProtection="1">
      <alignment horizontal="center" vertical="center"/>
    </xf>
    <xf numFmtId="0" fontId="5" fillId="25" borderId="23" xfId="0" applyFont="1" applyFill="1" applyBorder="1" applyAlignment="1" applyProtection="1">
      <alignment horizontal="left"/>
      <protection locked="0"/>
    </xf>
    <xf numFmtId="0" fontId="4" fillId="0" borderId="14" xfId="0" applyFont="1" applyFill="1" applyBorder="1" applyAlignment="1" applyProtection="1">
      <alignment horizontal="left" vertical="center" wrapText="1" indent="2"/>
    </xf>
    <xf numFmtId="0" fontId="4" fillId="0" borderId="18" xfId="0" applyFont="1" applyFill="1" applyBorder="1" applyAlignment="1" applyProtection="1">
      <alignment horizontal="center" vertical="center"/>
      <protection locked="0"/>
    </xf>
    <xf numFmtId="0" fontId="4" fillId="0" borderId="13" xfId="42" applyFont="1" applyFill="1" applyBorder="1" applyAlignment="1" applyProtection="1">
      <alignment vertical="center" wrapText="1"/>
    </xf>
    <xf numFmtId="0" fontId="4" fillId="0" borderId="18" xfId="42" applyFont="1" applyFill="1" applyBorder="1" applyAlignment="1" applyProtection="1">
      <alignment vertical="center" wrapText="1"/>
    </xf>
    <xf numFmtId="0" fontId="46" fillId="33" borderId="22" xfId="0" applyFont="1" applyFill="1" applyBorder="1" applyAlignment="1" applyProtection="1">
      <alignment vertical="center" textRotation="90" wrapText="1"/>
    </xf>
    <xf numFmtId="0" fontId="46" fillId="33" borderId="22" xfId="0" applyFont="1" applyFill="1" applyBorder="1" applyAlignment="1" applyProtection="1">
      <alignment vertical="center" textRotation="90"/>
    </xf>
    <xf numFmtId="0" fontId="5" fillId="25" borderId="24" xfId="39" applyFont="1" applyFill="1" applyBorder="1" applyAlignment="1" applyProtection="1">
      <alignment horizontal="left" vertical="center"/>
    </xf>
    <xf numFmtId="0" fontId="5" fillId="25" borderId="25" xfId="39" applyFont="1" applyFill="1" applyBorder="1" applyAlignment="1" applyProtection="1">
      <alignment horizontal="left" vertical="center"/>
    </xf>
    <xf numFmtId="0" fontId="49" fillId="25" borderId="25" xfId="34" applyFont="1" applyFill="1" applyBorder="1" applyAlignment="1" applyProtection="1">
      <alignment vertical="center"/>
    </xf>
    <xf numFmtId="0" fontId="49" fillId="25" borderId="25" xfId="34" applyFont="1" applyFill="1" applyBorder="1" applyAlignment="1" applyProtection="1">
      <alignment vertical="center"/>
      <protection locked="0"/>
    </xf>
    <xf numFmtId="0" fontId="4" fillId="0" borderId="15" xfId="39" applyFont="1" applyBorder="1" applyAlignment="1" applyProtection="1">
      <alignment horizontal="center" vertical="center"/>
    </xf>
    <xf numFmtId="0" fontId="4" fillId="0" borderId="13" xfId="39" applyFont="1" applyBorder="1" applyAlignment="1" applyProtection="1">
      <alignment horizontal="center" vertical="center"/>
    </xf>
    <xf numFmtId="0" fontId="4" fillId="0" borderId="13" xfId="39" applyFont="1" applyFill="1" applyBorder="1" applyAlignment="1" applyProtection="1">
      <alignment vertical="center" wrapText="1"/>
    </xf>
    <xf numFmtId="0" fontId="4" fillId="0" borderId="13" xfId="39" applyFont="1" applyFill="1" applyBorder="1" applyAlignment="1" applyProtection="1">
      <alignment vertical="center" wrapText="1"/>
      <protection locked="0"/>
    </xf>
    <xf numFmtId="0" fontId="4" fillId="0" borderId="15" xfId="39" applyFont="1" applyFill="1" applyBorder="1" applyAlignment="1" applyProtection="1">
      <alignment vertical="center" wrapText="1"/>
      <protection locked="0"/>
    </xf>
    <xf numFmtId="0" fontId="4" fillId="0" borderId="16" xfId="39" applyFont="1" applyBorder="1" applyAlignment="1" applyProtection="1">
      <alignment horizontal="center" vertical="center"/>
    </xf>
    <xf numFmtId="0" fontId="45" fillId="0" borderId="14" xfId="39" applyFont="1" applyFill="1" applyBorder="1" applyAlignment="1" applyProtection="1">
      <alignment vertical="center" wrapText="1"/>
    </xf>
    <xf numFmtId="0" fontId="45" fillId="0" borderId="16" xfId="39" applyFont="1" applyFill="1" applyBorder="1" applyAlignment="1" applyProtection="1">
      <alignment vertical="center" wrapText="1"/>
      <protection locked="0"/>
    </xf>
    <xf numFmtId="0" fontId="4" fillId="0" borderId="20" xfId="0" applyFont="1" applyFill="1" applyBorder="1" applyAlignment="1" applyProtection="1">
      <alignment horizontal="center" vertical="center"/>
    </xf>
    <xf numFmtId="0" fontId="4" fillId="25" borderId="19" xfId="39" applyFont="1" applyFill="1" applyBorder="1" applyAlignment="1" applyProtection="1">
      <alignment horizontal="center" vertical="center"/>
    </xf>
    <xf numFmtId="0" fontId="45" fillId="25" borderId="18" xfId="39" applyFont="1" applyFill="1" applyBorder="1" applyAlignment="1" applyProtection="1">
      <alignment vertical="center" wrapText="1"/>
    </xf>
    <xf numFmtId="0" fontId="45" fillId="25" borderId="18" xfId="39" applyFont="1" applyFill="1" applyBorder="1" applyAlignment="1" applyProtection="1">
      <alignment vertical="center" wrapText="1"/>
      <protection locked="0"/>
    </xf>
    <xf numFmtId="0" fontId="5" fillId="25" borderId="18" xfId="0" applyFont="1" applyFill="1" applyBorder="1" applyAlignment="1" applyProtection="1">
      <alignment horizontal="left"/>
    </xf>
    <xf numFmtId="0" fontId="45" fillId="0" borderId="15" xfId="39" applyFont="1" applyFill="1" applyBorder="1" applyAlignment="1" applyProtection="1">
      <alignment horizontal="left" vertical="center" wrapText="1" indent="2"/>
    </xf>
    <xf numFmtId="0" fontId="45" fillId="0" borderId="15" xfId="39" applyFont="1" applyFill="1" applyBorder="1" applyAlignment="1" applyProtection="1">
      <alignment vertical="center" wrapText="1"/>
      <protection locked="0"/>
    </xf>
    <xf numFmtId="0" fontId="4" fillId="0" borderId="24" xfId="0" applyFont="1" applyFill="1" applyBorder="1" applyAlignment="1" applyProtection="1">
      <alignment horizontal="center" vertical="center"/>
    </xf>
    <xf numFmtId="0" fontId="45" fillId="0" borderId="13" xfId="39" applyFont="1" applyFill="1" applyBorder="1" applyAlignment="1" applyProtection="1">
      <alignment horizontal="left" vertical="center" wrapText="1" indent="2"/>
    </xf>
    <xf numFmtId="0" fontId="45" fillId="0" borderId="13" xfId="39" applyFont="1" applyFill="1" applyBorder="1" applyAlignment="1" applyProtection="1">
      <alignment vertical="center" wrapText="1"/>
    </xf>
    <xf numFmtId="0" fontId="45" fillId="0" borderId="13" xfId="39" applyFont="1" applyFill="1" applyBorder="1" applyAlignment="1" applyProtection="1">
      <alignment vertical="center" wrapText="1"/>
      <protection locked="0"/>
    </xf>
    <xf numFmtId="0" fontId="4" fillId="0" borderId="0" xfId="39" applyFont="1" applyAlignment="1" applyProtection="1">
      <alignment horizontal="center" vertical="center"/>
    </xf>
    <xf numFmtId="0" fontId="4" fillId="0" borderId="0" xfId="39" applyFont="1" applyAlignment="1" applyProtection="1">
      <alignment vertical="center" wrapText="1"/>
    </xf>
    <xf numFmtId="0" fontId="4" fillId="0" borderId="0" xfId="39" applyFont="1" applyAlignment="1" applyProtection="1">
      <alignment vertical="center" wrapText="1"/>
      <protection locked="0"/>
    </xf>
    <xf numFmtId="0" fontId="43" fillId="33" borderId="26" xfId="39" applyFont="1" applyFill="1" applyBorder="1" applyAlignment="1" applyProtection="1">
      <alignment horizontal="center" vertical="center" wrapText="1"/>
    </xf>
    <xf numFmtId="0" fontId="5" fillId="25" borderId="19" xfId="39" applyFont="1" applyFill="1" applyBorder="1" applyAlignment="1" applyProtection="1">
      <alignment horizontal="left" vertical="center"/>
    </xf>
    <xf numFmtId="0" fontId="5" fillId="25" borderId="18" xfId="39" applyFont="1" applyFill="1" applyBorder="1" applyAlignment="1" applyProtection="1">
      <alignment horizontal="left" vertical="center"/>
    </xf>
    <xf numFmtId="0" fontId="49" fillId="25" borderId="18" xfId="34" applyFont="1" applyFill="1" applyBorder="1" applyAlignment="1" applyProtection="1">
      <alignment vertical="center"/>
    </xf>
    <xf numFmtId="0" fontId="49" fillId="25" borderId="18" xfId="34" applyFont="1" applyFill="1" applyBorder="1" applyAlignment="1" applyProtection="1">
      <alignment vertical="center"/>
      <protection locked="0"/>
    </xf>
    <xf numFmtId="0" fontId="49" fillId="25" borderId="23" xfId="34" applyFont="1" applyFill="1" applyBorder="1" applyAlignment="1" applyProtection="1">
      <alignment vertical="center"/>
    </xf>
    <xf numFmtId="0" fontId="4" fillId="25" borderId="23" xfId="0" applyFont="1" applyFill="1" applyBorder="1" applyAlignment="1" applyProtection="1">
      <alignment horizontal="center" vertical="center"/>
    </xf>
    <xf numFmtId="0" fontId="4" fillId="0" borderId="0" xfId="39" applyFont="1" applyAlignment="1" applyProtection="1">
      <alignment horizontal="center" vertical="center" wrapText="1"/>
    </xf>
    <xf numFmtId="0" fontId="4" fillId="0" borderId="0" xfId="0" applyFont="1" applyBorder="1" applyAlignment="1" applyProtection="1">
      <alignment horizontal="center" vertical="center"/>
    </xf>
    <xf numFmtId="0" fontId="45" fillId="0" borderId="0" xfId="0" applyFont="1" applyBorder="1" applyAlignment="1" applyProtection="1">
      <alignment horizontal="left" vertical="center" wrapText="1" indent="2"/>
    </xf>
    <xf numFmtId="0" fontId="4" fillId="0" borderId="0" xfId="0" applyFont="1" applyBorder="1" applyAlignment="1" applyProtection="1">
      <alignment horizontal="left" vertical="center" wrapText="1" indent="2"/>
    </xf>
    <xf numFmtId="0" fontId="4" fillId="0" borderId="0" xfId="0" applyFont="1" applyAlignment="1" applyProtection="1">
      <alignment horizontal="left" vertical="center" wrapText="1"/>
    </xf>
    <xf numFmtId="0" fontId="4" fillId="0" borderId="15" xfId="0" applyFont="1" applyFill="1" applyBorder="1" applyAlignment="1" applyProtection="1">
      <alignment vertical="center" wrapText="1"/>
    </xf>
    <xf numFmtId="0" fontId="5" fillId="25" borderId="23" xfId="0" applyFont="1" applyFill="1" applyBorder="1" applyAlignment="1" applyProtection="1">
      <alignment vertical="center" wrapText="1"/>
    </xf>
    <xf numFmtId="0" fontId="4" fillId="0" borderId="13" xfId="0" applyFont="1" applyBorder="1" applyAlignment="1" applyProtection="1">
      <alignment horizontal="left" vertical="center" indent="2"/>
    </xf>
    <xf numFmtId="0" fontId="5" fillId="0" borderId="13" xfId="0" applyFont="1" applyFill="1" applyBorder="1" applyAlignment="1" applyProtection="1">
      <alignment vertical="center" wrapText="1"/>
    </xf>
    <xf numFmtId="0" fontId="4" fillId="0" borderId="13" xfId="39" applyFont="1" applyBorder="1" applyAlignment="1" applyProtection="1">
      <alignment horizontal="left" vertical="center" wrapText="1"/>
    </xf>
    <xf numFmtId="0" fontId="38"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3" xfId="40" applyFont="1" applyFill="1" applyBorder="1" applyAlignment="1" applyProtection="1">
      <alignment wrapText="1"/>
    </xf>
    <xf numFmtId="0" fontId="5" fillId="0" borderId="19"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4" fillId="25" borderId="18" xfId="40" applyFont="1" applyFill="1" applyBorder="1" applyAlignment="1" applyProtection="1">
      <alignment wrapText="1"/>
    </xf>
    <xf numFmtId="0" fontId="5" fillId="0" borderId="24"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4" fillId="0" borderId="16" xfId="40" applyFont="1" applyFill="1" applyBorder="1" applyAlignment="1" applyProtection="1">
      <alignment horizontal="left" vertical="center" wrapText="1" indent="2"/>
    </xf>
    <xf numFmtId="0" fontId="4" fillId="0" borderId="14" xfId="40" applyFont="1" applyFill="1" applyBorder="1" applyAlignment="1" applyProtection="1">
      <alignment horizontal="left" vertical="center" wrapText="1" indent="2"/>
    </xf>
    <xf numFmtId="0" fontId="4" fillId="0" borderId="13" xfId="40" applyFont="1" applyFill="1" applyBorder="1" applyAlignment="1" applyProtection="1">
      <alignment vertical="center" wrapText="1"/>
    </xf>
    <xf numFmtId="0" fontId="4" fillId="0" borderId="14" xfId="40" applyFont="1" applyFill="1" applyBorder="1" applyAlignment="1" applyProtection="1">
      <alignment vertical="center" wrapText="1"/>
    </xf>
    <xf numFmtId="0" fontId="4" fillId="0" borderId="15" xfId="0" applyFont="1" applyFill="1" applyBorder="1" applyAlignment="1" applyProtection="1">
      <alignment horizontal="left" vertical="center" indent="2"/>
    </xf>
    <xf numFmtId="0" fontId="4" fillId="0" borderId="13" xfId="0" applyFont="1" applyFill="1" applyBorder="1" applyAlignment="1" applyProtection="1">
      <alignment horizontal="left" vertical="center" indent="2"/>
    </xf>
    <xf numFmtId="0" fontId="4" fillId="0" borderId="24" xfId="0" applyFont="1" applyFill="1" applyBorder="1" applyAlignment="1" applyProtection="1">
      <alignment horizontal="left" vertical="center" wrapText="1" indent="2"/>
      <protection locked="0"/>
    </xf>
    <xf numFmtId="0" fontId="45" fillId="0" borderId="13" xfId="0" applyFont="1" applyFill="1" applyBorder="1" applyAlignment="1" applyProtection="1">
      <alignment horizontal="left" vertical="center" wrapText="1" indent="2"/>
    </xf>
    <xf numFmtId="0" fontId="45" fillId="0" borderId="19" xfId="0" applyFont="1" applyFill="1" applyBorder="1" applyAlignment="1" applyProtection="1">
      <alignment horizontal="left" vertical="center" wrapText="1" indent="2"/>
      <protection locked="0"/>
    </xf>
    <xf numFmtId="0" fontId="4" fillId="0" borderId="19" xfId="0" applyFont="1" applyFill="1" applyBorder="1" applyAlignment="1" applyProtection="1">
      <alignment horizontal="left" vertical="center" wrapText="1" indent="2"/>
      <protection locked="0"/>
    </xf>
    <xf numFmtId="0" fontId="4" fillId="0" borderId="20" xfId="0" applyFont="1" applyFill="1" applyBorder="1" applyAlignment="1" applyProtection="1">
      <alignment horizontal="left" vertical="center" wrapText="1" indent="2"/>
      <protection locked="0"/>
    </xf>
    <xf numFmtId="0" fontId="4" fillId="0" borderId="20" xfId="0" applyFont="1" applyFill="1" applyBorder="1" applyAlignment="1" applyProtection="1">
      <alignment horizontal="center" vertical="center"/>
      <protection locked="0"/>
    </xf>
    <xf numFmtId="0" fontId="4" fillId="25" borderId="18" xfId="0" applyFont="1" applyFill="1" applyBorder="1" applyAlignment="1" applyProtection="1">
      <alignment horizontal="left" vertical="center" wrapText="1" indent="2"/>
      <protection locked="0"/>
    </xf>
    <xf numFmtId="0" fontId="4" fillId="25" borderId="23" xfId="0" applyFont="1" applyFill="1" applyBorder="1" applyAlignment="1" applyProtection="1">
      <alignment horizontal="center" vertical="center" wrapText="1"/>
      <protection locked="0"/>
    </xf>
    <xf numFmtId="0" fontId="4" fillId="25" borderId="18" xfId="0" applyFont="1" applyFill="1" applyBorder="1" applyAlignment="1" applyProtection="1">
      <alignment horizontal="left" vertical="center" wrapText="1" indent="2"/>
    </xf>
    <xf numFmtId="0" fontId="4" fillId="0" borderId="15" xfId="0" applyFont="1" applyFill="1" applyBorder="1" applyAlignment="1" applyProtection="1">
      <alignment horizontal="left" vertical="center" wrapText="1" indent="4"/>
    </xf>
    <xf numFmtId="0" fontId="4" fillId="0" borderId="13" xfId="0" applyFont="1" applyFill="1" applyBorder="1" applyAlignment="1" applyProtection="1">
      <alignment horizontal="left" vertical="center" wrapText="1" indent="4"/>
    </xf>
    <xf numFmtId="0" fontId="4" fillId="0" borderId="14" xfId="0" applyFont="1" applyFill="1" applyBorder="1" applyAlignment="1" applyProtection="1">
      <alignment horizontal="left" vertical="center" wrapText="1" indent="4"/>
    </xf>
    <xf numFmtId="0" fontId="4" fillId="0" borderId="15" xfId="0" applyFont="1" applyFill="1" applyBorder="1" applyAlignment="1" applyProtection="1">
      <alignment horizontal="left" vertical="center" wrapText="1" indent="2"/>
      <protection locked="0"/>
    </xf>
    <xf numFmtId="0" fontId="4" fillId="0" borderId="13" xfId="0" applyFont="1" applyFill="1" applyBorder="1" applyAlignment="1" applyProtection="1">
      <alignment horizontal="left" vertical="center" wrapText="1" indent="2"/>
      <protection locked="0"/>
    </xf>
    <xf numFmtId="0" fontId="4" fillId="0" borderId="13" xfId="0" applyFont="1" applyBorder="1" applyAlignment="1" applyProtection="1">
      <alignment horizontal="left" vertical="center" wrapText="1" indent="2"/>
      <protection locked="0"/>
    </xf>
    <xf numFmtId="0" fontId="5" fillId="0" borderId="13"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indent="2"/>
      <protection locked="0"/>
    </xf>
    <xf numFmtId="0" fontId="4" fillId="25" borderId="19" xfId="0" applyFont="1" applyFill="1" applyBorder="1" applyAlignment="1" applyProtection="1">
      <alignment horizontal="justify" vertical="top"/>
    </xf>
    <xf numFmtId="0" fontId="5" fillId="0" borderId="1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protection locked="0"/>
    </xf>
    <xf numFmtId="0" fontId="4" fillId="0" borderId="0" xfId="39" applyFont="1" applyAlignment="1" applyProtection="1">
      <alignment horizontal="left" vertical="center" wrapText="1"/>
      <protection locked="0"/>
    </xf>
    <xf numFmtId="0" fontId="49" fillId="25" borderId="18" xfId="34" applyFont="1" applyFill="1" applyBorder="1" applyAlignment="1" applyProtection="1">
      <alignment horizontal="left" vertical="center"/>
      <protection locked="0"/>
    </xf>
    <xf numFmtId="0" fontId="49" fillId="25" borderId="23" xfId="34" applyFont="1" applyFill="1" applyBorder="1" applyAlignment="1" applyProtection="1">
      <alignment vertical="center"/>
      <protection locked="0"/>
    </xf>
    <xf numFmtId="0" fontId="4" fillId="25" borderId="18" xfId="39" applyFont="1" applyFill="1" applyBorder="1" applyAlignment="1" applyProtection="1">
      <alignment vertical="center" wrapText="1"/>
      <protection locked="0"/>
    </xf>
    <xf numFmtId="0" fontId="45" fillId="0" borderId="15" xfId="0" applyFont="1" applyFill="1" applyBorder="1" applyAlignment="1" applyProtection="1">
      <alignment horizontal="left" vertical="top" wrapText="1"/>
      <protection locked="0"/>
    </xf>
    <xf numFmtId="0" fontId="45" fillId="0" borderId="13" xfId="0" applyFont="1" applyFill="1" applyBorder="1" applyAlignment="1" applyProtection="1">
      <alignment horizontal="left" vertical="top" wrapText="1"/>
      <protection locked="0"/>
    </xf>
    <xf numFmtId="0" fontId="45" fillId="0" borderId="15" xfId="0" applyFont="1" applyBorder="1" applyAlignment="1" applyProtection="1">
      <alignment horizontal="left" vertical="top" wrapText="1"/>
      <protection locked="0"/>
    </xf>
    <xf numFmtId="0" fontId="45" fillId="0" borderId="16" xfId="0" applyFont="1" applyBorder="1" applyAlignment="1" applyProtection="1">
      <alignment horizontal="left" vertical="top" wrapText="1"/>
      <protection locked="0"/>
    </xf>
    <xf numFmtId="0" fontId="4" fillId="0" borderId="14" xfId="39" applyFont="1" applyBorder="1" applyAlignment="1" applyProtection="1">
      <alignment horizontal="left" vertical="center" wrapText="1"/>
      <protection locked="0"/>
    </xf>
    <xf numFmtId="0" fontId="4" fillId="25" borderId="23" xfId="39" applyFont="1" applyFill="1" applyBorder="1" applyAlignment="1" applyProtection="1">
      <alignment vertical="center" wrapText="1"/>
      <protection locked="0"/>
    </xf>
    <xf numFmtId="0" fontId="4" fillId="0" borderId="15" xfId="39" applyFont="1" applyBorder="1" applyAlignment="1" applyProtection="1">
      <alignment wrapText="1"/>
    </xf>
    <xf numFmtId="0" fontId="4" fillId="0" borderId="15" xfId="39" applyFont="1" applyBorder="1" applyAlignment="1" applyProtection="1">
      <alignment horizontal="left" vertical="center" wrapText="1"/>
      <protection locked="0"/>
    </xf>
    <xf numFmtId="0" fontId="4" fillId="0" borderId="14" xfId="39" applyFont="1" applyBorder="1" applyAlignment="1" applyProtection="1">
      <alignment horizontal="center" vertical="center"/>
    </xf>
    <xf numFmtId="0" fontId="4" fillId="0" borderId="14" xfId="39" applyFont="1" applyBorder="1" applyAlignment="1" applyProtection="1">
      <alignment wrapText="1"/>
    </xf>
    <xf numFmtId="0" fontId="4" fillId="25" borderId="18" xfId="39" applyFont="1" applyFill="1" applyBorder="1" applyAlignment="1" applyProtection="1">
      <alignment horizontal="center" vertical="center"/>
    </xf>
    <xf numFmtId="0" fontId="4" fillId="25" borderId="18" xfId="39" applyFont="1" applyFill="1" applyBorder="1" applyAlignment="1" applyProtection="1">
      <alignment wrapText="1"/>
    </xf>
    <xf numFmtId="0" fontId="4" fillId="25" borderId="18" xfId="39" applyFont="1" applyFill="1" applyBorder="1" applyAlignment="1" applyProtection="1">
      <alignment horizontal="left" vertical="center" wrapText="1"/>
      <protection locked="0"/>
    </xf>
    <xf numFmtId="0" fontId="4" fillId="0" borderId="15" xfId="39" applyFont="1" applyFill="1" applyBorder="1" applyAlignment="1" applyProtection="1">
      <alignment horizontal="center" vertical="center"/>
    </xf>
    <xf numFmtId="0" fontId="4" fillId="0" borderId="13" xfId="39" applyFont="1" applyFill="1" applyBorder="1" applyAlignment="1" applyProtection="1">
      <alignment horizontal="center" vertical="center"/>
    </xf>
    <xf numFmtId="0" fontId="4" fillId="0" borderId="13" xfId="39" applyFont="1" applyBorder="1" applyAlignment="1" applyProtection="1">
      <alignment horizontal="left" vertical="center" wrapText="1"/>
      <protection locked="0"/>
    </xf>
    <xf numFmtId="0" fontId="4" fillId="0" borderId="13" xfId="39" applyFont="1" applyBorder="1" applyAlignment="1" applyProtection="1">
      <alignment wrapText="1"/>
    </xf>
    <xf numFmtId="0" fontId="4" fillId="0" borderId="14" xfId="39" applyFont="1" applyFill="1" applyBorder="1" applyAlignment="1" applyProtection="1">
      <alignment horizontal="center" vertical="center"/>
    </xf>
    <xf numFmtId="0" fontId="4" fillId="0" borderId="14" xfId="39" applyFont="1" applyBorder="1" applyAlignment="1" applyProtection="1">
      <alignment horizontal="left" wrapText="1"/>
      <protection locked="0"/>
    </xf>
    <xf numFmtId="0" fontId="4" fillId="25" borderId="19" xfId="39" applyFont="1" applyFill="1" applyBorder="1" applyAlignment="1" applyProtection="1">
      <alignment horizontal="center"/>
    </xf>
    <xf numFmtId="0" fontId="4" fillId="25" borderId="18" xfId="39" applyFont="1" applyFill="1" applyBorder="1" applyAlignment="1" applyProtection="1">
      <alignment horizontal="center"/>
    </xf>
    <xf numFmtId="0" fontId="4" fillId="25" borderId="18" xfId="39" applyFont="1" applyFill="1" applyBorder="1" applyAlignment="1" applyProtection="1">
      <alignment horizontal="left" wrapText="1"/>
      <protection locked="0"/>
    </xf>
    <xf numFmtId="0" fontId="4" fillId="0" borderId="15" xfId="39" applyFont="1" applyBorder="1" applyAlignment="1" applyProtection="1">
      <alignment horizontal="left" wrapText="1"/>
      <protection locked="0"/>
    </xf>
    <xf numFmtId="0" fontId="4" fillId="0" borderId="13" xfId="39" applyFont="1" applyBorder="1" applyAlignment="1" applyProtection="1">
      <alignment horizontal="left" wrapText="1"/>
      <protection locked="0"/>
    </xf>
    <xf numFmtId="0" fontId="4" fillId="0" borderId="13" xfId="39" applyFont="1" applyBorder="1" applyAlignment="1" applyProtection="1">
      <alignment vertical="center" wrapText="1"/>
    </xf>
    <xf numFmtId="0" fontId="4" fillId="0" borderId="14" xfId="39" applyFont="1" applyBorder="1" applyAlignment="1" applyProtection="1">
      <alignment vertical="center" wrapText="1"/>
    </xf>
    <xf numFmtId="0" fontId="4" fillId="0" borderId="0" xfId="39" applyFont="1" applyFill="1" applyProtection="1"/>
    <xf numFmtId="0" fontId="4" fillId="0" borderId="0" xfId="39" applyFont="1" applyFill="1" applyProtection="1">
      <protection locked="0"/>
    </xf>
    <xf numFmtId="0" fontId="4" fillId="0" borderId="18" xfId="39" applyFont="1" applyBorder="1" applyAlignment="1" applyProtection="1">
      <alignment vertical="center" wrapText="1"/>
      <protection locked="0"/>
    </xf>
    <xf numFmtId="0" fontId="4" fillId="0" borderId="16" xfId="39" applyFont="1" applyBorder="1" applyAlignment="1" applyProtection="1">
      <alignment horizontal="left" vertical="center" wrapText="1"/>
      <protection locked="0"/>
    </xf>
    <xf numFmtId="0" fontId="4" fillId="0" borderId="13" xfId="39" applyFont="1" applyBorder="1" applyAlignment="1" applyProtection="1">
      <alignment vertical="center"/>
    </xf>
    <xf numFmtId="0" fontId="45" fillId="0" borderId="13" xfId="0" applyFont="1" applyFill="1" applyBorder="1" applyAlignment="1" applyProtection="1">
      <alignment vertical="center" wrapText="1"/>
    </xf>
    <xf numFmtId="0" fontId="45" fillId="0" borderId="13" xfId="0" applyFont="1" applyBorder="1" applyAlignment="1" applyProtection="1">
      <alignment vertical="center" wrapText="1"/>
    </xf>
    <xf numFmtId="0" fontId="4" fillId="0" borderId="14" xfId="39" applyFont="1" applyBorder="1" applyAlignment="1" applyProtection="1">
      <alignment horizontal="left" vertical="center" wrapText="1"/>
    </xf>
    <xf numFmtId="0" fontId="4" fillId="0" borderId="15" xfId="39" applyFont="1" applyBorder="1" applyAlignment="1" applyProtection="1">
      <alignment horizontal="left" vertical="center" wrapText="1" indent="2"/>
    </xf>
    <xf numFmtId="0" fontId="4" fillId="0" borderId="13" xfId="39" applyFont="1" applyBorder="1" applyAlignment="1" applyProtection="1">
      <alignment horizontal="left" vertical="center" wrapText="1" indent="2"/>
    </xf>
    <xf numFmtId="0" fontId="4" fillId="0" borderId="16" xfId="39" applyFont="1" applyBorder="1" applyAlignment="1" applyProtection="1">
      <alignment vertical="center" wrapText="1"/>
    </xf>
    <xf numFmtId="0" fontId="5" fillId="0" borderId="16" xfId="0" applyFont="1" applyFill="1" applyBorder="1" applyAlignment="1" applyProtection="1">
      <alignment horizontal="left"/>
      <protection locked="0"/>
    </xf>
    <xf numFmtId="0" fontId="4" fillId="0" borderId="16" xfId="0" applyFont="1" applyBorder="1" applyAlignment="1" applyProtection="1">
      <alignment horizontal="center" vertical="center" wrapText="1"/>
      <protection locked="0"/>
    </xf>
    <xf numFmtId="0" fontId="4" fillId="0" borderId="18" xfId="0" applyFont="1" applyFill="1" applyBorder="1" applyAlignment="1" applyProtection="1">
      <alignment horizontal="left" vertical="center" wrapText="1"/>
      <protection locked="0"/>
    </xf>
    <xf numFmtId="0" fontId="45" fillId="0" borderId="18" xfId="0" applyFont="1" applyFill="1" applyBorder="1" applyAlignment="1" applyProtection="1">
      <alignment horizontal="left" vertical="center" wrapText="1"/>
      <protection locked="0"/>
    </xf>
    <xf numFmtId="0" fontId="4" fillId="0" borderId="23" xfId="0" applyFont="1" applyBorder="1" applyAlignment="1" applyProtection="1">
      <alignment vertical="center" wrapText="1"/>
      <protection locked="0"/>
    </xf>
    <xf numFmtId="0" fontId="4" fillId="0" borderId="0" xfId="0" applyFont="1" applyFill="1" applyProtection="1"/>
    <xf numFmtId="0" fontId="4" fillId="25" borderId="18" xfId="0" applyFont="1" applyFill="1" applyBorder="1" applyAlignment="1" applyProtection="1">
      <alignment vertical="center" wrapText="1"/>
      <protection locked="0"/>
    </xf>
    <xf numFmtId="0" fontId="4" fillId="0" borderId="14" xfId="39" applyFont="1" applyFill="1" applyBorder="1" applyAlignment="1" applyProtection="1">
      <alignment vertical="center" wrapText="1"/>
    </xf>
    <xf numFmtId="0" fontId="4" fillId="25" borderId="18" xfId="39" applyFont="1" applyFill="1" applyBorder="1" applyAlignment="1" applyProtection="1">
      <alignment horizontal="center" vertical="center" wrapText="1"/>
    </xf>
    <xf numFmtId="0" fontId="4" fillId="25" borderId="18" xfId="39" applyFont="1" applyFill="1" applyBorder="1" applyAlignment="1" applyProtection="1">
      <alignment vertical="center" wrapText="1"/>
    </xf>
    <xf numFmtId="0" fontId="4" fillId="0" borderId="15" xfId="39" applyFont="1" applyFill="1" applyBorder="1" applyAlignment="1" applyProtection="1">
      <alignment horizontal="left" vertical="center" wrapText="1" indent="2"/>
    </xf>
    <xf numFmtId="0" fontId="4" fillId="0" borderId="13" xfId="39" applyFont="1" applyFill="1" applyBorder="1" applyAlignment="1" applyProtection="1">
      <alignment horizontal="left" vertical="center" wrapText="1" indent="2"/>
    </xf>
    <xf numFmtId="0" fontId="4" fillId="0" borderId="13" xfId="39" applyFont="1" applyFill="1" applyBorder="1" applyAlignment="1" applyProtection="1">
      <alignment horizontal="left" vertical="center" wrapText="1"/>
    </xf>
    <xf numFmtId="0" fontId="4" fillId="0" borderId="13" xfId="39" applyFont="1" applyBorder="1" applyAlignment="1" applyProtection="1">
      <alignment vertical="center" wrapText="1"/>
      <protection locked="0"/>
    </xf>
    <xf numFmtId="0" fontId="5" fillId="25" borderId="23" xfId="0" applyFont="1" applyFill="1" applyBorder="1" applyAlignment="1" applyProtection="1">
      <alignment horizontal="left"/>
    </xf>
    <xf numFmtId="0" fontId="5" fillId="25" borderId="18" xfId="39" applyFont="1" applyFill="1" applyBorder="1" applyAlignment="1" applyProtection="1">
      <alignment horizontal="left" vertical="center" wrapText="1"/>
    </xf>
    <xf numFmtId="0" fontId="4" fillId="0" borderId="0" xfId="39" applyFont="1" applyAlignment="1">
      <alignment vertical="center" wrapText="1"/>
    </xf>
    <xf numFmtId="0" fontId="4" fillId="0" borderId="2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4" xfId="39" applyFont="1" applyFill="1" applyBorder="1" applyAlignment="1" applyProtection="1">
      <alignment horizontal="left" vertical="center" wrapText="1" indent="2"/>
    </xf>
    <xf numFmtId="0" fontId="5" fillId="25" borderId="19" xfId="39" applyFont="1" applyFill="1" applyBorder="1" applyAlignment="1" applyProtection="1">
      <alignment horizontal="left" vertical="center" wrapText="1"/>
    </xf>
    <xf numFmtId="0" fontId="4" fillId="25" borderId="18" xfId="39" applyFont="1" applyFill="1" applyBorder="1" applyAlignment="1">
      <alignment vertical="center" wrapText="1"/>
    </xf>
    <xf numFmtId="0" fontId="4" fillId="25" borderId="23" xfId="39" applyFont="1" applyFill="1" applyBorder="1" applyAlignment="1">
      <alignment vertical="center" wrapText="1"/>
    </xf>
    <xf numFmtId="49" fontId="4" fillId="0" borderId="15" xfId="39" applyNumberFormat="1" applyFont="1" applyFill="1" applyBorder="1" applyAlignment="1" applyProtection="1">
      <alignment vertical="center" wrapText="1"/>
    </xf>
    <xf numFmtId="0" fontId="4" fillId="0" borderId="16" xfId="0" applyFont="1" applyFill="1" applyBorder="1" applyAlignment="1" applyProtection="1">
      <alignment vertical="center" wrapText="1"/>
    </xf>
    <xf numFmtId="0" fontId="4" fillId="0" borderId="15" xfId="39" applyFont="1" applyBorder="1" applyAlignment="1">
      <alignment vertical="center" wrapText="1"/>
    </xf>
    <xf numFmtId="49" fontId="4" fillId="0" borderId="13" xfId="39" applyNumberFormat="1" applyFont="1" applyFill="1" applyBorder="1" applyAlignment="1" applyProtection="1">
      <alignment vertical="center" wrapText="1"/>
    </xf>
    <xf numFmtId="0" fontId="4" fillId="0" borderId="13" xfId="39" applyFont="1" applyBorder="1" applyAlignment="1">
      <alignment vertical="center" wrapText="1"/>
    </xf>
    <xf numFmtId="49" fontId="4" fillId="25" borderId="18" xfId="39" applyNumberFormat="1" applyFont="1" applyFill="1" applyBorder="1" applyAlignment="1" applyProtection="1">
      <alignment vertical="center" wrapText="1"/>
    </xf>
    <xf numFmtId="0" fontId="4" fillId="0" borderId="14" xfId="39" applyFont="1" applyBorder="1" applyAlignment="1">
      <alignment vertical="center" wrapText="1"/>
    </xf>
    <xf numFmtId="49" fontId="4" fillId="0" borderId="15" xfId="0" applyNumberFormat="1" applyFont="1" applyBorder="1" applyAlignment="1" applyProtection="1">
      <alignment horizontal="left" vertical="center" wrapText="1" indent="2"/>
    </xf>
    <xf numFmtId="49" fontId="4" fillId="0" borderId="13" xfId="39" applyNumberFormat="1" applyFont="1" applyBorder="1" applyAlignment="1" applyProtection="1">
      <alignment horizontal="left" vertical="center" wrapText="1" indent="2"/>
    </xf>
    <xf numFmtId="49" fontId="4" fillId="0" borderId="13" xfId="39" applyNumberFormat="1" applyFont="1" applyFill="1" applyBorder="1" applyAlignment="1" applyProtection="1">
      <alignment horizontal="left" vertical="center" wrapText="1" indent="2"/>
    </xf>
    <xf numFmtId="49" fontId="4" fillId="0" borderId="14" xfId="39" applyNumberFormat="1" applyFont="1" applyBorder="1" applyAlignment="1" applyProtection="1">
      <alignment horizontal="left" vertical="center" wrapText="1" indent="2"/>
    </xf>
    <xf numFmtId="49" fontId="4" fillId="0" borderId="15" xfId="39" applyNumberFormat="1" applyFont="1" applyFill="1" applyBorder="1" applyAlignment="1" applyProtection="1">
      <alignment horizontal="left" vertical="center" wrapText="1" indent="2"/>
    </xf>
    <xf numFmtId="49" fontId="4" fillId="0" borderId="13" xfId="39" applyNumberFormat="1" applyFont="1" applyFill="1" applyBorder="1" applyAlignment="1" applyProtection="1">
      <alignment horizontal="left" vertical="center" indent="2"/>
    </xf>
    <xf numFmtId="49" fontId="4" fillId="0" borderId="13" xfId="39" applyNumberFormat="1" applyFont="1" applyFill="1" applyBorder="1" applyAlignment="1" applyProtection="1">
      <alignment horizontal="left" vertical="center"/>
    </xf>
    <xf numFmtId="0" fontId="45" fillId="0" borderId="15" xfId="0" applyFont="1" applyFill="1" applyBorder="1" applyAlignment="1" applyProtection="1">
      <alignment horizontal="left" vertical="center" wrapText="1" indent="2"/>
    </xf>
    <xf numFmtId="0" fontId="45" fillId="0" borderId="24" xfId="0" applyFont="1" applyFill="1" applyBorder="1" applyAlignment="1" applyProtection="1">
      <alignment horizontal="left" vertical="center" wrapText="1" indent="2"/>
      <protection locked="0"/>
    </xf>
    <xf numFmtId="0" fontId="45" fillId="0" borderId="14" xfId="0" applyFont="1" applyFill="1" applyBorder="1" applyAlignment="1" applyProtection="1">
      <alignment horizontal="left" vertical="center" wrapText="1" indent="2"/>
    </xf>
    <xf numFmtId="0" fontId="45" fillId="0" borderId="20" xfId="0" applyFont="1" applyFill="1" applyBorder="1" applyAlignment="1" applyProtection="1">
      <alignment horizontal="left" vertical="center" wrapText="1" indent="2"/>
      <protection locked="0"/>
    </xf>
    <xf numFmtId="0" fontId="45" fillId="0" borderId="14" xfId="0" applyFont="1" applyFill="1" applyBorder="1" applyAlignment="1" applyProtection="1">
      <alignment vertical="center" wrapText="1"/>
    </xf>
    <xf numFmtId="0" fontId="45" fillId="0" borderId="20" xfId="0" applyFont="1" applyFill="1" applyBorder="1" applyAlignment="1" applyProtection="1">
      <alignment horizontal="left" vertical="center" wrapText="1"/>
      <protection locked="0"/>
    </xf>
    <xf numFmtId="0" fontId="45" fillId="25" borderId="18" xfId="0" applyFont="1" applyFill="1" applyBorder="1" applyAlignment="1" applyProtection="1">
      <alignment vertical="center" wrapText="1"/>
    </xf>
    <xf numFmtId="0" fontId="45" fillId="25" borderId="18" xfId="0" applyFont="1" applyFill="1" applyBorder="1" applyAlignment="1" applyProtection="1">
      <alignment horizontal="left" vertical="center" wrapText="1"/>
      <protection locked="0"/>
    </xf>
    <xf numFmtId="0" fontId="4" fillId="0" borderId="15" xfId="0" applyNumberFormat="1" applyFont="1" applyFill="1" applyBorder="1" applyAlignment="1" applyProtection="1">
      <alignment horizontal="left" vertical="center" wrapText="1"/>
    </xf>
    <xf numFmtId="0" fontId="4" fillId="0" borderId="0" xfId="0" applyFont="1" applyAlignment="1">
      <alignment vertical="center" wrapText="1"/>
    </xf>
    <xf numFmtId="0" fontId="4" fillId="0" borderId="15" xfId="38" applyFont="1" applyBorder="1" applyAlignment="1" applyProtection="1">
      <alignment horizontal="center" vertical="center"/>
    </xf>
    <xf numFmtId="0" fontId="38" fillId="0" borderId="13" xfId="0" applyFont="1" applyFill="1" applyBorder="1" applyAlignment="1" applyProtection="1">
      <alignment horizontal="left" vertical="center" wrapText="1"/>
      <protection locked="0"/>
    </xf>
    <xf numFmtId="0" fontId="45" fillId="0" borderId="14"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4" fillId="25" borderId="19" xfId="38" applyFont="1" applyFill="1" applyBorder="1" applyAlignment="1" applyProtection="1">
      <alignment horizontal="center" vertical="center"/>
    </xf>
    <xf numFmtId="0" fontId="4" fillId="25" borderId="18" xfId="38" applyFont="1" applyFill="1" applyBorder="1" applyAlignment="1" applyProtection="1">
      <alignment horizontal="center" vertical="center"/>
    </xf>
    <xf numFmtId="0" fontId="38" fillId="25" borderId="18"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protection locked="0"/>
    </xf>
    <xf numFmtId="0" fontId="4" fillId="25" borderId="18" xfId="38"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wrapText="1" indent="2"/>
    </xf>
    <xf numFmtId="0" fontId="38" fillId="0" borderId="1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7" fillId="0" borderId="0" xfId="0" applyFont="1" applyProtection="1"/>
    <xf numFmtId="0" fontId="47" fillId="0" borderId="0" xfId="0" applyFont="1" applyAlignment="1" applyProtection="1">
      <alignment horizontal="left"/>
      <protection locked="0"/>
    </xf>
    <xf numFmtId="0" fontId="47" fillId="0" borderId="0" xfId="0" applyFont="1" applyProtection="1">
      <protection locked="0"/>
    </xf>
    <xf numFmtId="0" fontId="4" fillId="25" borderId="23" xfId="38" applyFont="1" applyFill="1" applyBorder="1" applyAlignment="1" applyProtection="1">
      <alignment horizontal="center" vertical="center"/>
      <protection locked="0"/>
    </xf>
    <xf numFmtId="0" fontId="4" fillId="0" borderId="13" xfId="38" applyFont="1" applyBorder="1" applyAlignment="1" applyProtection="1">
      <alignment horizontal="center" vertical="center"/>
    </xf>
    <xf numFmtId="0" fontId="4" fillId="0" borderId="13" xfId="39" applyFont="1" applyFill="1" applyBorder="1" applyAlignment="1" applyProtection="1">
      <alignment horizontal="left" vertical="center" wrapText="1"/>
      <protection locked="0"/>
    </xf>
    <xf numFmtId="0" fontId="4" fillId="0" borderId="15" xfId="39" applyFont="1" applyFill="1" applyBorder="1" applyAlignment="1" applyProtection="1">
      <alignment horizontal="left" vertical="center" wrapText="1"/>
      <protection locked="0"/>
    </xf>
    <xf numFmtId="0" fontId="45" fillId="0" borderId="15" xfId="39" applyFont="1" applyFill="1" applyBorder="1" applyAlignment="1" applyProtection="1">
      <alignment horizontal="left" vertical="center" wrapText="1"/>
      <protection locked="0"/>
    </xf>
    <xf numFmtId="0" fontId="4" fillId="0" borderId="14" xfId="39" applyFont="1" applyFill="1" applyBorder="1" applyAlignment="1" applyProtection="1">
      <alignment horizontal="left" vertical="center" wrapText="1"/>
    </xf>
    <xf numFmtId="0" fontId="4" fillId="0" borderId="16" xfId="39"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indent="2"/>
      <protection locked="0"/>
    </xf>
    <xf numFmtId="0" fontId="38" fillId="0" borderId="15" xfId="0" applyFont="1" applyFill="1" applyBorder="1" applyAlignment="1" applyProtection="1">
      <alignment horizontal="left" vertical="center" wrapText="1" indent="4"/>
    </xf>
    <xf numFmtId="0" fontId="38" fillId="0" borderId="15" xfId="0" applyFont="1" applyFill="1" applyBorder="1" applyAlignment="1" applyProtection="1">
      <alignment horizontal="left" vertical="center" wrapText="1" indent="4"/>
      <protection locked="0"/>
    </xf>
    <xf numFmtId="0" fontId="38" fillId="0" borderId="13" xfId="0" applyFont="1" applyFill="1" applyBorder="1" applyAlignment="1" applyProtection="1">
      <alignment horizontal="left" vertical="center" wrapText="1" indent="2"/>
    </xf>
    <xf numFmtId="0" fontId="38" fillId="0" borderId="13" xfId="0" applyFont="1" applyFill="1" applyBorder="1" applyAlignment="1" applyProtection="1">
      <alignment horizontal="left" vertical="center" wrapText="1" indent="2"/>
      <protection locked="0"/>
    </xf>
    <xf numFmtId="0" fontId="5" fillId="25" borderId="35" xfId="0" applyFont="1" applyFill="1" applyBorder="1" applyAlignment="1" applyProtection="1">
      <alignment vertical="center"/>
    </xf>
    <xf numFmtId="0" fontId="4" fillId="25" borderId="36" xfId="0" applyFont="1" applyFill="1" applyBorder="1" applyAlignment="1" applyProtection="1">
      <alignment vertical="center"/>
    </xf>
    <xf numFmtId="0" fontId="5" fillId="25" borderId="36" xfId="0" applyFont="1" applyFill="1" applyBorder="1" applyAlignment="1" applyProtection="1">
      <alignment vertical="center" wrapText="1"/>
    </xf>
    <xf numFmtId="0" fontId="5" fillId="25" borderId="37" xfId="0" applyFont="1" applyFill="1" applyBorder="1" applyAlignment="1" applyProtection="1">
      <alignment vertical="center" wrapText="1"/>
    </xf>
    <xf numFmtId="0" fontId="4" fillId="25" borderId="18" xfId="39" applyFont="1" applyFill="1" applyBorder="1" applyAlignment="1" applyProtection="1">
      <alignment horizontal="left" wrapText="1"/>
    </xf>
    <xf numFmtId="0" fontId="5" fillId="0" borderId="0" xfId="0" applyFont="1" applyFill="1" applyAlignment="1" applyProtection="1">
      <alignment vertical="top"/>
    </xf>
    <xf numFmtId="0" fontId="5" fillId="0" borderId="0" xfId="0" applyFont="1" applyFill="1" applyAlignment="1" applyProtection="1">
      <alignment horizontal="left" vertical="top"/>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5" fillId="0" borderId="0" xfId="39" applyFont="1" applyFill="1" applyAlignment="1" applyProtection="1">
      <alignment vertical="top"/>
    </xf>
    <xf numFmtId="0" fontId="1" fillId="0" borderId="0" xfId="50"/>
    <xf numFmtId="0" fontId="1" fillId="0" borderId="0" xfId="50" applyAlignment="1"/>
    <xf numFmtId="0" fontId="52" fillId="0" borderId="0" xfId="50" applyFont="1"/>
    <xf numFmtId="0" fontId="54" fillId="0" borderId="0" xfId="50" applyFont="1"/>
    <xf numFmtId="0" fontId="43" fillId="34" borderId="26" xfId="0" applyFont="1" applyFill="1" applyBorder="1" applyAlignment="1" applyProtection="1">
      <alignment horizontal="center" vertical="center" wrapText="1"/>
    </xf>
    <xf numFmtId="0" fontId="43" fillId="34" borderId="26" xfId="0" applyFont="1" applyFill="1" applyBorder="1" applyAlignment="1" applyProtection="1">
      <alignment horizontal="center" vertical="center" wrapText="1"/>
      <protection locked="0"/>
    </xf>
    <xf numFmtId="0" fontId="43" fillId="34" borderId="26" xfId="0" applyFont="1" applyFill="1" applyBorder="1" applyAlignment="1" applyProtection="1">
      <alignment horizontal="center" vertical="center" textRotation="90" wrapText="1"/>
      <protection locked="0"/>
    </xf>
    <xf numFmtId="0" fontId="43" fillId="34" borderId="26" xfId="0" applyFont="1" applyFill="1" applyBorder="1" applyAlignment="1" applyProtection="1">
      <alignment horizontal="center" vertical="center" textRotation="90" wrapText="1"/>
    </xf>
    <xf numFmtId="0" fontId="43" fillId="34" borderId="26" xfId="39" applyFont="1" applyFill="1" applyBorder="1" applyAlignment="1" applyProtection="1">
      <alignment horizontal="center" vertical="center" wrapText="1"/>
    </xf>
    <xf numFmtId="0" fontId="43" fillId="34" borderId="26" xfId="39" applyFont="1" applyFill="1" applyBorder="1" applyAlignment="1" applyProtection="1">
      <alignment horizontal="center" vertical="center" wrapText="1"/>
      <protection locked="0"/>
    </xf>
    <xf numFmtId="0" fontId="43" fillId="34" borderId="26" xfId="39" applyFont="1" applyFill="1" applyBorder="1" applyAlignment="1" applyProtection="1">
      <alignment horizontal="center" vertical="center" textRotation="90" wrapText="1"/>
    </xf>
    <xf numFmtId="0" fontId="48" fillId="34" borderId="26" xfId="39" applyFont="1" applyFill="1" applyBorder="1" applyAlignment="1" applyProtection="1">
      <alignment horizontal="center" vertical="center" textRotation="90" wrapText="1"/>
    </xf>
    <xf numFmtId="0" fontId="43" fillId="34" borderId="22" xfId="0" applyFont="1" applyFill="1" applyBorder="1" applyAlignment="1" applyProtection="1">
      <alignment horizontal="center" vertical="center" wrapText="1"/>
    </xf>
    <xf numFmtId="0" fontId="43" fillId="34" borderId="22" xfId="39" applyFont="1" applyFill="1" applyBorder="1" applyAlignment="1" applyProtection="1">
      <alignment horizontal="center" vertical="center" wrapText="1"/>
      <protection locked="0"/>
    </xf>
    <xf numFmtId="0" fontId="43" fillId="34" borderId="22" xfId="0" applyFont="1" applyFill="1" applyBorder="1" applyAlignment="1" applyProtection="1">
      <alignment horizontal="center" vertical="center" textRotation="90" wrapText="1"/>
    </xf>
    <xf numFmtId="0" fontId="43" fillId="34" borderId="22" xfId="39" applyFont="1" applyFill="1" applyBorder="1" applyAlignment="1" applyProtection="1">
      <alignment horizontal="center" vertical="center" wrapText="1"/>
    </xf>
    <xf numFmtId="0" fontId="43" fillId="34" borderId="26" xfId="39" applyFont="1" applyFill="1" applyBorder="1" applyAlignment="1" applyProtection="1">
      <alignment horizontal="center" vertical="center" textRotation="90" wrapText="1"/>
      <protection locked="0"/>
    </xf>
    <xf numFmtId="0" fontId="48" fillId="34" borderId="26" xfId="39" applyFont="1" applyFill="1" applyBorder="1" applyAlignment="1" applyProtection="1">
      <alignment horizontal="center" vertical="center" textRotation="90" wrapText="1"/>
      <protection locked="0"/>
    </xf>
    <xf numFmtId="0" fontId="48" fillId="34" borderId="26" xfId="0" applyFont="1" applyFill="1" applyBorder="1" applyAlignment="1" applyProtection="1">
      <alignment horizontal="center" vertical="center" textRotation="90" wrapText="1"/>
      <protection locked="0"/>
    </xf>
    <xf numFmtId="0" fontId="5" fillId="25" borderId="19" xfId="39" applyFont="1" applyFill="1" applyBorder="1" applyAlignment="1" applyProtection="1">
      <alignment horizontal="left" vertical="center"/>
    </xf>
    <xf numFmtId="0" fontId="4" fillId="0" borderId="14"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0" borderId="18" xfId="0" applyFont="1" applyBorder="1" applyAlignment="1" applyProtection="1">
      <alignment horizontal="left" vertical="center" wrapText="1"/>
      <protection locked="0"/>
    </xf>
    <xf numFmtId="0" fontId="4" fillId="0" borderId="14" xfId="0" applyFont="1" applyBorder="1" applyAlignment="1" applyProtection="1">
      <alignmen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20" xfId="0" applyFont="1" applyFill="1" applyBorder="1" applyAlignment="1" applyProtection="1">
      <alignment vertical="center" wrapText="1"/>
      <protection locked="0"/>
    </xf>
    <xf numFmtId="0" fontId="4" fillId="0" borderId="14" xfId="39" applyFont="1" applyBorder="1" applyAlignment="1" applyProtection="1">
      <alignment vertical="center" wrapText="1"/>
      <protection locked="0"/>
    </xf>
    <xf numFmtId="0" fontId="4" fillId="0" borderId="14" xfId="39" applyFont="1" applyFill="1" applyBorder="1" applyAlignment="1" applyProtection="1">
      <alignment vertical="center" wrapText="1"/>
      <protection locked="0"/>
    </xf>
    <xf numFmtId="0" fontId="4" fillId="0" borderId="13" xfId="39" applyFont="1" applyFill="1" applyBorder="1" applyAlignment="1" applyProtection="1">
      <alignment horizontal="left" vertical="center" wrapText="1" indent="2"/>
      <protection locked="0"/>
    </xf>
    <xf numFmtId="0" fontId="4" fillId="0" borderId="15" xfId="39" applyFont="1" applyFill="1" applyBorder="1" applyAlignment="1" applyProtection="1">
      <alignment horizontal="left" vertical="center" wrapText="1" indent="2"/>
      <protection locked="0"/>
    </xf>
    <xf numFmtId="0" fontId="4" fillId="0" borderId="16" xfId="39" applyFont="1" applyFill="1" applyBorder="1" applyAlignment="1" applyProtection="1">
      <alignment horizontal="left" vertical="center" wrapText="1" indent="2"/>
      <protection locked="0"/>
    </xf>
    <xf numFmtId="0" fontId="4" fillId="0" borderId="16" xfId="0" applyFont="1" applyFill="1" applyBorder="1" applyAlignment="1" applyProtection="1">
      <alignment vertical="center" wrapText="1"/>
      <protection locked="0"/>
    </xf>
    <xf numFmtId="0" fontId="4" fillId="0" borderId="15" xfId="39" applyFont="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14" xfId="0" applyFont="1" applyFill="1" applyBorder="1" applyAlignment="1" applyProtection="1">
      <alignment horizontal="left" vertical="center" wrapText="1"/>
      <protection locked="0"/>
    </xf>
    <xf numFmtId="0" fontId="51" fillId="25" borderId="18" xfId="39" applyFont="1" applyFill="1" applyBorder="1" applyAlignment="1" applyProtection="1">
      <alignment horizontal="left" vertical="center"/>
      <protection locked="0"/>
    </xf>
    <xf numFmtId="0" fontId="51" fillId="25" borderId="18" xfId="39" applyFont="1" applyFill="1" applyBorder="1" applyAlignment="1" applyProtection="1">
      <alignment horizontal="left" vertical="center"/>
    </xf>
    <xf numFmtId="0" fontId="4" fillId="0" borderId="15" xfId="39" applyFont="1" applyBorder="1" applyAlignment="1" applyProtection="1">
      <alignment horizontal="left" vertical="center" wrapText="1"/>
    </xf>
    <xf numFmtId="0" fontId="4" fillId="0" borderId="13" xfId="39" applyFont="1" applyBorder="1" applyAlignment="1" applyProtection="1">
      <alignment horizontal="left" vertical="center"/>
    </xf>
    <xf numFmtId="0" fontId="4" fillId="0" borderId="15" xfId="39" applyFont="1" applyBorder="1" applyAlignment="1" applyProtection="1">
      <alignment horizontal="left" vertical="center"/>
    </xf>
    <xf numFmtId="0" fontId="4" fillId="0" borderId="19" xfId="40" applyFont="1" applyFill="1" applyBorder="1" applyAlignment="1" applyProtection="1">
      <alignment wrapText="1"/>
      <protection locked="0"/>
    </xf>
    <xf numFmtId="0" fontId="4" fillId="0" borderId="20" xfId="40" applyFont="1" applyFill="1" applyBorder="1" applyAlignment="1" applyProtection="1">
      <alignment wrapText="1"/>
      <protection locked="0"/>
    </xf>
    <xf numFmtId="0" fontId="4" fillId="25" borderId="18" xfId="40" applyFont="1" applyFill="1" applyBorder="1" applyAlignment="1" applyProtection="1">
      <alignment wrapText="1"/>
      <protection locked="0"/>
    </xf>
    <xf numFmtId="0" fontId="4" fillId="0" borderId="17" xfId="40" applyFont="1" applyFill="1" applyBorder="1" applyAlignment="1" applyProtection="1">
      <alignment horizontal="left" wrapText="1" indent="2"/>
      <protection locked="0"/>
    </xf>
    <xf numFmtId="0" fontId="4" fillId="0" borderId="20" xfId="40" applyFont="1" applyFill="1" applyBorder="1" applyAlignment="1" applyProtection="1">
      <alignment horizontal="left" wrapText="1" indent="2"/>
      <protection locked="0"/>
    </xf>
    <xf numFmtId="0" fontId="4" fillId="0" borderId="15" xfId="0" applyFont="1" applyFill="1" applyBorder="1" applyAlignment="1" applyProtection="1">
      <alignment horizontal="left" indent="2"/>
      <protection locked="0"/>
    </xf>
    <xf numFmtId="0" fontId="4" fillId="0" borderId="13" xfId="0" applyFont="1" applyFill="1" applyBorder="1" applyAlignment="1" applyProtection="1">
      <alignment horizontal="left" indent="2"/>
      <protection locked="0"/>
    </xf>
    <xf numFmtId="0" fontId="4" fillId="0" borderId="13" xfId="0" applyFont="1" applyBorder="1" applyAlignment="1" applyProtection="1">
      <alignment vertical="top" wrapText="1"/>
      <protection locked="0"/>
    </xf>
    <xf numFmtId="0" fontId="42" fillId="25" borderId="18" xfId="0" applyFont="1" applyFill="1" applyBorder="1" applyAlignment="1" applyProtection="1">
      <alignment vertical="center" wrapText="1"/>
      <protection locked="0"/>
    </xf>
    <xf numFmtId="0" fontId="42" fillId="0" borderId="15" xfId="0" applyFont="1" applyFill="1" applyBorder="1" applyAlignment="1" applyProtection="1">
      <alignment vertical="center" wrapText="1"/>
      <protection locked="0"/>
    </xf>
    <xf numFmtId="0" fontId="42" fillId="0" borderId="13" xfId="0" applyFont="1" applyFill="1" applyBorder="1" applyAlignment="1" applyProtection="1">
      <alignment vertical="center" wrapText="1"/>
      <protection locked="0"/>
    </xf>
    <xf numFmtId="0" fontId="42" fillId="0" borderId="13" xfId="0" applyFont="1" applyBorder="1" applyAlignment="1" applyProtection="1">
      <alignment horizontal="left" vertical="center" wrapText="1" indent="2"/>
      <protection locked="0"/>
    </xf>
    <xf numFmtId="0" fontId="42" fillId="0" borderId="13" xfId="0" applyFont="1" applyBorder="1" applyAlignment="1" applyProtection="1">
      <alignment horizontal="left" indent="2"/>
      <protection locked="0"/>
    </xf>
    <xf numFmtId="0" fontId="5" fillId="0" borderId="13" xfId="0" applyFont="1" applyFill="1" applyBorder="1" applyAlignment="1" applyProtection="1">
      <alignment vertical="center" wrapText="1"/>
      <protection locked="0"/>
    </xf>
    <xf numFmtId="0" fontId="44" fillId="0" borderId="13" xfId="0" applyFont="1" applyBorder="1" applyProtection="1">
      <protection locked="0"/>
    </xf>
    <xf numFmtId="0" fontId="37" fillId="0" borderId="13" xfId="0" applyFont="1" applyBorder="1" applyAlignment="1" applyProtection="1">
      <alignment horizontal="left" indent="4"/>
      <protection locked="0"/>
    </xf>
    <xf numFmtId="0" fontId="4" fillId="0" borderId="15" xfId="0" applyFont="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44" fillId="0" borderId="0" xfId="0" applyFont="1" applyAlignment="1" applyProtection="1">
      <alignment wrapText="1"/>
      <protection locked="0"/>
    </xf>
    <xf numFmtId="0" fontId="45" fillId="0" borderId="19" xfId="0" applyFont="1" applyFill="1" applyBorder="1" applyAlignment="1" applyProtection="1">
      <alignment vertical="center" wrapText="1"/>
      <protection locked="0"/>
    </xf>
    <xf numFmtId="0" fontId="5" fillId="25" borderId="36" xfId="0" applyFont="1" applyFill="1" applyBorder="1" applyAlignment="1" applyProtection="1">
      <alignment vertical="center" wrapText="1"/>
      <protection locked="0"/>
    </xf>
    <xf numFmtId="0" fontId="30" fillId="32" borderId="30" xfId="43" applyFont="1" applyFill="1" applyBorder="1" applyAlignment="1" applyProtection="1">
      <alignment horizontal="center"/>
    </xf>
    <xf numFmtId="0" fontId="25" fillId="32" borderId="31" xfId="39" applyFill="1" applyBorder="1" applyAlignment="1" applyProtection="1">
      <alignment horizontal="center"/>
    </xf>
    <xf numFmtId="0" fontId="25" fillId="32" borderId="32" xfId="39" applyFill="1" applyBorder="1" applyAlignment="1" applyProtection="1">
      <alignment horizontal="center"/>
    </xf>
    <xf numFmtId="0" fontId="31" fillId="28" borderId="30" xfId="43" applyFont="1" applyFill="1" applyBorder="1" applyAlignment="1" applyProtection="1">
      <alignment horizontal="left"/>
    </xf>
    <xf numFmtId="0" fontId="31" fillId="28" borderId="31" xfId="43" applyFont="1" applyFill="1" applyBorder="1" applyAlignment="1" applyProtection="1">
      <alignment horizontal="left"/>
    </xf>
    <xf numFmtId="0" fontId="31" fillId="28" borderId="32" xfId="43" applyFont="1" applyFill="1" applyBorder="1" applyAlignment="1" applyProtection="1">
      <alignment horizontal="left"/>
    </xf>
    <xf numFmtId="0" fontId="33" fillId="28" borderId="30" xfId="43" applyFont="1" applyFill="1" applyBorder="1" applyAlignment="1" applyProtection="1">
      <alignment horizontal="center" vertical="center"/>
    </xf>
    <xf numFmtId="0" fontId="25" fillId="28" borderId="31" xfId="39" applyFill="1" applyBorder="1" applyAlignment="1" applyProtection="1">
      <alignment horizontal="center" vertical="center"/>
    </xf>
    <xf numFmtId="0" fontId="25" fillId="28" borderId="32" xfId="39" applyFill="1" applyBorder="1" applyAlignment="1" applyProtection="1">
      <alignment horizontal="center" vertical="center"/>
    </xf>
    <xf numFmtId="0" fontId="33" fillId="0" borderId="30" xfId="39" applyFont="1" applyBorder="1" applyAlignment="1" applyProtection="1">
      <alignment horizontal="center" vertical="center"/>
    </xf>
    <xf numFmtId="0" fontId="33" fillId="0" borderId="31" xfId="39" applyFont="1" applyBorder="1" applyAlignment="1" applyProtection="1">
      <alignment horizontal="center" vertical="center"/>
    </xf>
    <xf numFmtId="0" fontId="33" fillId="0" borderId="32" xfId="39" applyFont="1" applyBorder="1" applyAlignment="1" applyProtection="1">
      <alignment horizontal="center" vertical="center"/>
    </xf>
    <xf numFmtId="0" fontId="5" fillId="0" borderId="0" xfId="0" applyFont="1" applyFill="1" applyBorder="1" applyAlignment="1" applyProtection="1">
      <alignment horizontal="left" vertical="top" wrapText="1"/>
    </xf>
    <xf numFmtId="0" fontId="4" fillId="0" borderId="0" xfId="0" applyFont="1" applyAlignment="1" applyProtection="1">
      <alignment horizontal="center" vertic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3 35 7" xfId="49"/>
    <cellStyle name="Normal 3 64" xfId="40"/>
    <cellStyle name="Normal 4" xfId="50"/>
    <cellStyle name="Normal 83 2" xfId="41"/>
    <cellStyle name="Normal_Interfaces" xfId="42"/>
    <cellStyle name="Normal_RFP Requirements Template"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294">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name val="Book Antiqua"/>
        <scheme val="none"/>
      </font>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ill>
        <patternFill>
          <bgColor rgb="FFFFC000"/>
        </patternFill>
      </fill>
    </dxf>
    <dxf>
      <fill>
        <patternFill>
          <bgColor indexed="41"/>
        </patternFill>
      </fill>
    </dxf>
    <dxf>
      <fill>
        <patternFill>
          <bgColor indexed="45"/>
        </patternFill>
      </fill>
    </dxf>
    <dxf>
      <fill>
        <patternFill>
          <bgColor indexed="14"/>
        </patternFill>
      </fill>
    </dxf>
    <dxf>
      <fill>
        <patternFill>
          <bgColor rgb="FFFF0000"/>
        </patternFill>
      </fill>
    </dxf>
    <dxf>
      <fill>
        <patternFill>
          <bgColor indexed="14"/>
        </patternFill>
      </fill>
    </dxf>
    <dxf>
      <fill>
        <patternFill>
          <bgColor rgb="FFFF0000"/>
        </patternFill>
      </fill>
    </dxf>
    <dxf>
      <fill>
        <patternFill>
          <bgColor rgb="FFFF0000"/>
        </patternFill>
      </fill>
    </dxf>
    <dxf>
      <fill>
        <patternFill>
          <bgColor rgb="FFFFC000"/>
        </patternFill>
      </fill>
    </dxf>
    <dxf>
      <fill>
        <patternFill>
          <bgColor indexed="41"/>
        </patternFill>
      </fill>
    </dxf>
    <dxf>
      <fill>
        <patternFill>
          <bgColor indexed="45"/>
        </patternFill>
      </fill>
    </dxf>
    <dxf>
      <fill>
        <patternFill>
          <bgColor indexed="14"/>
        </patternFill>
      </fill>
    </dxf>
    <dxf>
      <fill>
        <patternFill>
          <bgColor rgb="FFFF0000"/>
        </patternFill>
      </fill>
    </dxf>
    <dxf>
      <fill>
        <patternFill>
          <bgColor indexed="14"/>
        </patternFill>
      </fill>
    </dxf>
    <dxf>
      <fill>
        <patternFill>
          <bgColor rgb="FFFF0000"/>
        </patternFill>
      </fill>
    </dxf>
    <dxf>
      <fill>
        <patternFill>
          <bgColor rgb="FFFF0000"/>
        </patternFill>
      </fill>
    </dxf>
    <dxf>
      <fill>
        <patternFill>
          <bgColor indexed="14"/>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ill>
        <patternFill>
          <bgColor indexed="1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ill>
        <patternFill>
          <bgColor indexed="41"/>
        </patternFill>
      </fill>
    </dxf>
    <dxf>
      <fill>
        <patternFill>
          <bgColor indexed="45"/>
        </patternFill>
      </fill>
    </dxf>
    <dxf>
      <fill>
        <patternFill>
          <bgColor indexed="14"/>
        </patternFill>
      </fill>
    </dxf>
    <dxf>
      <fill>
        <patternFill>
          <bgColor rgb="FFFF0000"/>
        </patternFill>
      </fill>
    </dxf>
    <dxf>
      <fill>
        <patternFill>
          <bgColor indexed="14"/>
        </patternFill>
      </fill>
    </dxf>
    <dxf>
      <fill>
        <patternFill>
          <bgColor rgb="FFFF0000"/>
        </patternFill>
      </fill>
    </dxf>
    <dxf>
      <fill>
        <patternFill>
          <bgColor rgb="FFFF0000"/>
        </patternFill>
      </fill>
    </dxf>
    <dxf>
      <fill>
        <patternFill>
          <bgColor rgb="FFFFC000"/>
        </patternFill>
      </fill>
    </dxf>
    <dxf>
      <fill>
        <patternFill>
          <bgColor indexed="41"/>
        </patternFill>
      </fill>
    </dxf>
    <dxf>
      <fill>
        <patternFill>
          <bgColor indexed="45"/>
        </patternFill>
      </fill>
    </dxf>
    <dxf>
      <fill>
        <patternFill>
          <bgColor indexed="14"/>
        </patternFill>
      </fill>
    </dxf>
    <dxf>
      <fill>
        <patternFill>
          <bgColor rgb="FFFF0000"/>
        </patternFill>
      </fill>
    </dxf>
    <dxf>
      <fill>
        <patternFill>
          <bgColor indexed="14"/>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41"/>
        </patternFill>
      </fill>
    </dxf>
    <dxf>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41"/>
        </patternFill>
      </fill>
    </dxf>
    <dxf>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ill>
        <patternFill>
          <bgColor rgb="FFFFFF00"/>
        </patternFill>
      </fill>
    </dxf>
    <dxf>
      <fill>
        <patternFill>
          <bgColor rgb="FFFFC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
      <font>
        <b/>
        <i val="0"/>
      </font>
      <fill>
        <patternFill>
          <bgColor rgb="FFFF0000"/>
        </patternFill>
      </fill>
    </dxf>
    <dxf>
      <fill>
        <patternFill>
          <bgColor indexed="14"/>
        </patternFill>
      </fill>
    </dxf>
    <dxf>
      <fill>
        <patternFill>
          <bgColor rgb="FFFF0000"/>
        </patternFill>
      </fill>
    </dxf>
    <dxf>
      <font>
        <b val="0"/>
        <i val="0"/>
      </font>
      <fill>
        <patternFill>
          <bgColor theme="3" tint="0.89996032593768116"/>
        </patternFill>
      </fill>
    </dxf>
    <dxf>
      <font>
        <b val="0"/>
        <i val="0"/>
        <color rgb="FFFF0000"/>
      </font>
      <fill>
        <patternFill patternType="none">
          <fgColor auto="1"/>
          <bgColor auto="1"/>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003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30476</xdr:colOff>
      <xdr:row>4</xdr:row>
      <xdr:rowOff>123825</xdr:rowOff>
    </xdr:from>
    <xdr:to>
      <xdr:col>15</xdr:col>
      <xdr:colOff>390524</xdr:colOff>
      <xdr:row>58</xdr:row>
      <xdr:rowOff>9524</xdr:rowOff>
    </xdr:to>
    <xdr:sp macro="" textlink="">
      <xdr:nvSpPr>
        <xdr:cNvPr id="2" name="TextBox 1"/>
        <xdr:cNvSpPr txBox="1"/>
      </xdr:nvSpPr>
      <xdr:spPr>
        <a:xfrm>
          <a:off x="30476" y="857250"/>
          <a:ext cx="8865873" cy="9658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Calibri" panose="020F0502020204030204" pitchFamily="34" charset="0"/>
              <a:ea typeface="+mn-ea"/>
              <a:cs typeface="+mn-cs"/>
            </a:rPr>
            <a:t>INTRODUCTION</a:t>
          </a:r>
        </a:p>
        <a:p>
          <a:r>
            <a:rPr lang="en-US" sz="1100">
              <a:solidFill>
                <a:schemeClr val="dk1"/>
              </a:solidFill>
              <a:effectLst/>
              <a:latin typeface="Calibri" panose="020F0502020204030204" pitchFamily="34" charset="0"/>
              <a:ea typeface="+mn-ea"/>
              <a:cs typeface="Arial" panose="020B0604020202020204" pitchFamily="34" charset="0"/>
            </a:rPr>
            <a:t>The functional and technical requirements outline proposed functionality that the City desires and are not to be considered as the basis for elimination if a single requirement is not met.  </a:t>
          </a:r>
          <a:r>
            <a:rPr lang="en-US" sz="1100">
              <a:solidFill>
                <a:schemeClr val="dk1"/>
              </a:solidFill>
              <a:effectLst/>
              <a:latin typeface="Calibri" panose="020F0502020204030204" pitchFamily="34" charset="0"/>
              <a:ea typeface="+mn-ea"/>
              <a:cs typeface="+mn-cs"/>
            </a:rPr>
            <a:t> The functional and technical requirements represent functionality that is currently needed as well as functionality that is expected or is likely to be required in the future.</a:t>
          </a:r>
          <a:r>
            <a:rPr lang="en-US" sz="1100">
              <a:solidFill>
                <a:schemeClr val="dk1"/>
              </a:solidFill>
              <a:effectLst/>
              <a:latin typeface="Calibri" panose="020F0502020204030204" pitchFamily="34" charset="0"/>
              <a:ea typeface="+mn-ea"/>
              <a:cs typeface="Arial" panose="020B0604020202020204" pitchFamily="34" charset="0"/>
            </a:rPr>
            <a:t>  Include a copy of your responses in the appropriate</a:t>
          </a:r>
          <a:r>
            <a:rPr lang="en-US" sz="1100" baseline="0">
              <a:solidFill>
                <a:schemeClr val="dk1"/>
              </a:solidFill>
              <a:effectLst/>
              <a:latin typeface="Calibri" panose="020F0502020204030204" pitchFamily="34" charset="0"/>
              <a:ea typeface="+mn-ea"/>
              <a:cs typeface="Arial" panose="020B0604020202020204" pitchFamily="34" charset="0"/>
            </a:rPr>
            <a:t> section </a:t>
          </a:r>
          <a:r>
            <a:rPr lang="en-US" sz="1100">
              <a:solidFill>
                <a:schemeClr val="dk1"/>
              </a:solidFill>
              <a:effectLst/>
              <a:latin typeface="Calibri" panose="020F0502020204030204" pitchFamily="34" charset="0"/>
              <a:ea typeface="+mn-ea"/>
              <a:cs typeface="Arial" panose="020B0604020202020204" pitchFamily="34" charset="0"/>
            </a:rPr>
            <a:t>of your complete. PDF proposal with each item marked and all Respondent comments removed.  In addition, a completed, electronic copy (Respondent’s completed Excel spreadsheet) of each Matrix must be included on the CDROM or flash drive.</a:t>
          </a:r>
        </a:p>
        <a:p>
          <a:r>
            <a:rPr lang="en-US" sz="1100">
              <a:solidFill>
                <a:schemeClr val="dk1"/>
              </a:solidFill>
              <a:effectLst/>
              <a:latin typeface="Calibri" panose="020F0502020204030204" pitchFamily="34" charset="0"/>
              <a:ea typeface="+mn-ea"/>
              <a:cs typeface="+mn-cs"/>
            </a:rPr>
            <a:t> </a:t>
          </a:r>
        </a:p>
        <a:p>
          <a:r>
            <a:rPr lang="en-US" sz="1100">
              <a:solidFill>
                <a:schemeClr val="dk1"/>
              </a:solidFill>
              <a:effectLst/>
              <a:latin typeface="Calibri" panose="020F0502020204030204" pitchFamily="34" charset="0"/>
              <a:ea typeface="+mn-ea"/>
              <a:cs typeface="+mn-cs"/>
            </a:rPr>
            <a:t>In providing specifications and indicating whether those are needed or advantageous  to Chicago's operation, vendor responses will provide an accurate accounting of what functionality their solution will provide and what it will not. Consequently, the selected vendor will be contractually held to any specification they mark as functionally available and that capability will be tested during the testing cycle. </a:t>
          </a:r>
        </a:p>
        <a:p>
          <a:r>
            <a:rPr lang="en-US" sz="1100">
              <a:solidFill>
                <a:schemeClr val="dk1"/>
              </a:solidFill>
              <a:effectLst/>
              <a:latin typeface="Calibri" panose="020F0502020204030204" pitchFamily="34" charset="0"/>
              <a:ea typeface="+mn-ea"/>
              <a:cs typeface="+mn-cs"/>
            </a:rPr>
            <a:t> </a:t>
          </a:r>
        </a:p>
        <a:p>
          <a:r>
            <a:rPr lang="en-US" sz="1100" b="1">
              <a:solidFill>
                <a:schemeClr val="dk1"/>
              </a:solidFill>
              <a:effectLst/>
              <a:latin typeface="Calibri" panose="020F0502020204030204" pitchFamily="34" charset="0"/>
              <a:ea typeface="+mn-ea"/>
              <a:cs typeface="+mn-cs"/>
            </a:rPr>
            <a:t>INSTRUCTIONS -- Interface Functional </a:t>
          </a:r>
          <a:r>
            <a:rPr lang="en-US" sz="1100" b="1" baseline="0">
              <a:solidFill>
                <a:schemeClr val="dk1"/>
              </a:solidFill>
              <a:effectLst/>
              <a:latin typeface="Calibri" panose="020F0502020204030204" pitchFamily="34" charset="0"/>
              <a:ea typeface="+mn-ea"/>
              <a:cs typeface="+mn-cs"/>
            </a:rPr>
            <a:t>Requirements</a:t>
          </a:r>
          <a:endParaRPr lang="en-US" sz="1100" b="1">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There are twenty-four tabs included in the workbook that you will be reviewing, each containing functional requirements for a different required</a:t>
          </a:r>
          <a:r>
            <a:rPr lang="en-US" sz="1100" baseline="0">
              <a:solidFill>
                <a:schemeClr val="dk1"/>
              </a:solidFill>
              <a:effectLst/>
              <a:latin typeface="Calibri" panose="020F0502020204030204" pitchFamily="34" charset="0"/>
              <a:ea typeface="+mn-ea"/>
              <a:cs typeface="+mn-cs"/>
            </a:rPr>
            <a:t> interface for the CAD Solution.</a:t>
          </a:r>
          <a:endParaRPr lang="en-US" sz="1100">
            <a:solidFill>
              <a:schemeClr val="dk1"/>
            </a:solidFill>
            <a:effectLst/>
            <a:latin typeface="Calibri" panose="020F0502020204030204" pitchFamily="34" charset="0"/>
            <a:ea typeface="+mn-ea"/>
            <a:cs typeface="+mn-cs"/>
          </a:endParaRPr>
        </a:p>
        <a:p>
          <a:endParaRPr lang="en-US">
            <a:effectLst/>
            <a:latin typeface="Calibri" panose="020F0502020204030204" pitchFamily="34" charset="0"/>
          </a:endParaRPr>
        </a:p>
        <a:p>
          <a:pPr eaLnBrk="1" fontAlgn="auto" latinLnBrk="0" hangingPunct="1"/>
          <a:r>
            <a:rPr lang="en-US" sz="1100">
              <a:solidFill>
                <a:schemeClr val="dk1"/>
              </a:solidFill>
              <a:effectLst/>
              <a:latin typeface="Calibri" panose="020F0502020204030204" pitchFamily="34" charset="0"/>
              <a:ea typeface="+mn-ea"/>
              <a:cs typeface="+mn-cs"/>
            </a:rPr>
            <a:t>The functional specifications outlined in the SYSTEM and COMMON tabs (included as part of the CAD MAIN Functional Specification Spreadsheet) represent system requirements as a whole, and common functional requirements that apply to all packages and modules being proposed.</a:t>
          </a:r>
          <a:endParaRPr lang="en-US">
            <a:effectLst/>
            <a:latin typeface="Calibri" panose="020F0502020204030204" pitchFamily="34" charset="0"/>
          </a:endParaRP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1. Column G (labled "Availability") shall be completed by Respondents to ensure that the specifications the City deems highly advantageous and advantageous are understood and, correspondingly, Respondents are certifying that: they will deliver the functionality by indicating “Function Available;” will not provide the functionality by indicating “Function Not Available;” or take “Exception” to a specification.  The higher the category of importance for a requirement, the greater the scoring weight those specifications will carry.</a:t>
          </a:r>
        </a:p>
        <a:p>
          <a:endParaRPr lang="en-US" sz="1100">
            <a:solidFill>
              <a:schemeClr val="dk1"/>
            </a:solidFill>
            <a:effectLst/>
            <a:latin typeface="Calibri" panose="020F0502020204030204" pitchFamily="34" charset="0"/>
            <a:ea typeface="+mn-ea"/>
            <a:cs typeface="+mn-cs"/>
          </a:endParaRPr>
        </a:p>
        <a:p>
          <a:pPr lvl="1"/>
          <a:r>
            <a:rPr lang="en-US" sz="1100">
              <a:solidFill>
                <a:schemeClr val="dk1"/>
              </a:solidFill>
              <a:effectLst/>
              <a:latin typeface="Calibri" panose="020F0502020204030204" pitchFamily="34" charset="0"/>
              <a:ea typeface="+mn-ea"/>
              <a:cs typeface="+mn-cs"/>
            </a:rPr>
            <a:t>Use “Function Available” to indicate that the functionality is available out of the box in the Respondents proposed solution and pricing. </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 </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Use “Function Not Available” to indicate that the solutions is not available in the Respondent’s proposed solution and pricing.</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 </a:t>
          </a:r>
          <a:endParaRPr lang="en-US">
            <a:effectLst/>
            <a:latin typeface="Calibri" panose="020F0502020204030204" pitchFamily="34" charset="0"/>
          </a:endParaRPr>
        </a:p>
        <a:p>
          <a:pPr lvl="1"/>
          <a:r>
            <a:rPr lang="en-US" sz="1100">
              <a:solidFill>
                <a:schemeClr val="dk1"/>
              </a:solidFill>
              <a:effectLst/>
              <a:latin typeface="Calibri" panose="020F0502020204030204" pitchFamily="34" charset="0"/>
              <a:ea typeface="+mn-ea"/>
              <a:cs typeface="+mn-cs"/>
            </a:rPr>
            <a:t>Use “Exception” to describe any other situations for instance, the functionality is available in a module not proposed, or the functionality is available with customization, or the functionality is planned in a future update.</a:t>
          </a:r>
          <a:endParaRPr lang="en-US">
            <a:effectLst/>
            <a:latin typeface="Calibri" panose="020F0502020204030204" pitchFamily="34" charset="0"/>
          </a:endParaRPr>
        </a:p>
        <a:p>
          <a:endParaRPr lang="en-US">
            <a:effectLst/>
            <a:latin typeface="Calibri" panose="020F0502020204030204" pitchFamily="34" charset="0"/>
          </a:endParaRPr>
        </a:p>
        <a:p>
          <a:r>
            <a:rPr lang="en-US" sz="1100">
              <a:solidFill>
                <a:schemeClr val="dk1"/>
              </a:solidFill>
              <a:effectLst/>
              <a:latin typeface="Calibri" panose="020F0502020204030204" pitchFamily="34" charset="0"/>
              <a:ea typeface="+mn-ea"/>
              <a:cs typeface="+mn-cs"/>
            </a:rPr>
            <a:t>2. Respondent must use only one  response per requirement.  The requirements responses submitted will become attached to the software license and implementation services agreement or incorporated by reference.  Respondent is expected to provide a warranty for all responses marked “Function Available”</a:t>
          </a: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3. </a:t>
          </a:r>
          <a:r>
            <a:rPr lang="en-US" sz="1100" b="1">
              <a:solidFill>
                <a:schemeClr val="dk1"/>
              </a:solidFill>
              <a:effectLst/>
              <a:latin typeface="Calibri" panose="020F0502020204030204" pitchFamily="34" charset="0"/>
              <a:ea typeface="+mn-ea"/>
              <a:cs typeface="+mn-cs"/>
            </a:rPr>
            <a:t>Complete the matrix on each tab in each Exhibit</a:t>
          </a:r>
          <a:r>
            <a:rPr lang="en-US" sz="1100">
              <a:solidFill>
                <a:schemeClr val="dk1"/>
              </a:solidFill>
              <a:effectLst/>
              <a:latin typeface="Calibri" panose="020F0502020204030204" pitchFamily="34" charset="0"/>
              <a:ea typeface="+mn-ea"/>
              <a:cs typeface="+mn-cs"/>
            </a:rPr>
            <a:t>.  For the purposes of this RFP, items not answered or marked as an exception on the Matrix will be interpreted as ”Function Not Available,” and will be factored accordingly for scoring purposes.  If the Respondent is not sure if their system provides total functionality as detailed in the functional requirement description or if that functionality may be available in a future release, the Respondent should take an exception to that functionality.  </a:t>
          </a:r>
          <a:endParaRPr lang="en-US">
            <a:effectLst/>
            <a:latin typeface="Calibri" panose="020F0502020204030204" pitchFamily="34" charset="0"/>
          </a:endParaRP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4. Some specifications within the Matrices may appear to be conflicting, where a requirement may request a specific function to be provided in one way, and be followed by another requirement that requests the same function be provisioned for in a different (or potentially conflicting) fashion.  The intent of specifications is to solicit a better understanding of each Respondent’s method of provisioning the given functional feature, including those that may have options.  It is not the intent of the specifications to dictate how the City wants the system to be programmed or provisioned, but simply a method to determine the functionality, including any options, which the Respondent’s system provides.  </a:t>
          </a:r>
          <a:endParaRPr lang="en-US">
            <a:effectLst/>
            <a:latin typeface="Calibri" panose="020F0502020204030204" pitchFamily="34" charset="0"/>
          </a:endParaRPr>
        </a:p>
        <a:p>
          <a:endParaRPr lang="en-US" sz="1100">
            <a:solidFill>
              <a:schemeClr val="dk1"/>
            </a:solidFill>
            <a:effectLst/>
            <a:latin typeface="Calibri" panose="020F0502020204030204" pitchFamily="34" charset="0"/>
            <a:ea typeface="+mn-ea"/>
            <a:cs typeface="+mn-cs"/>
          </a:endParaRPr>
        </a:p>
        <a:p>
          <a:r>
            <a:rPr lang="en-US" sz="1100">
              <a:solidFill>
                <a:schemeClr val="dk1"/>
              </a:solidFill>
              <a:effectLst/>
              <a:latin typeface="Calibri" panose="020F0502020204030204" pitchFamily="34" charset="0"/>
              <a:ea typeface="+mn-ea"/>
              <a:cs typeface="+mn-cs"/>
            </a:rPr>
            <a:t>5. Respondents may utilize the “Work Area” to enter notes for internal review and to aid in preparation of the Matrices; however, all Respondent notations in the Work Area should be cleared before submitting to the City. </a:t>
          </a:r>
        </a:p>
        <a:p>
          <a:endParaRPr lang="en-US" sz="1100">
            <a:solidFill>
              <a:schemeClr val="dk1"/>
            </a:solidFill>
            <a:effectLst/>
            <a:latin typeface="Calibri" panose="020F0502020204030204" pitchFamily="34" charset="0"/>
            <a:ea typeface="+mn-ea"/>
            <a:cs typeface="+mn-cs"/>
          </a:endParaRPr>
        </a:p>
        <a:p>
          <a:r>
            <a:rPr lang="en-US" sz="1100" b="1">
              <a:solidFill>
                <a:schemeClr val="dk1"/>
              </a:solidFill>
              <a:effectLst/>
              <a:latin typeface="Calibri" panose="020F0502020204030204" pitchFamily="34" charset="0"/>
              <a:ea typeface="+mn-ea"/>
              <a:cs typeface="+mn-cs"/>
            </a:rPr>
            <a:t>EXPLANATION</a:t>
          </a:r>
          <a:r>
            <a:rPr lang="en-US" sz="1100" b="1" baseline="0">
              <a:solidFill>
                <a:schemeClr val="dk1"/>
              </a:solidFill>
              <a:effectLst/>
              <a:latin typeface="Calibri" panose="020F0502020204030204" pitchFamily="34" charset="0"/>
              <a:ea typeface="+mn-ea"/>
              <a:cs typeface="+mn-cs"/>
            </a:rPr>
            <a:t> OF EXCEPTIONS</a:t>
          </a:r>
          <a:endParaRPr lang="en-US">
            <a:effectLst/>
            <a:latin typeface="Calibri" panose="020F0502020204030204" pitchFamily="34" charset="0"/>
          </a:endParaRPr>
        </a:p>
        <a:p>
          <a:r>
            <a:rPr lang="en-US" sz="1100">
              <a:solidFill>
                <a:schemeClr val="dk1"/>
              </a:solidFill>
              <a:effectLst/>
              <a:latin typeface="Calibri" panose="020F0502020204030204" pitchFamily="34" charset="0"/>
              <a:ea typeface="+mn-ea"/>
              <a:cs typeface="+mn-cs"/>
            </a:rPr>
            <a:t>In a separate section, provide an explanation of any "</a:t>
          </a:r>
          <a:r>
            <a:rPr lang="en-US" sz="1100" i="1">
              <a:solidFill>
                <a:schemeClr val="dk1"/>
              </a:solidFill>
              <a:effectLst/>
              <a:latin typeface="Calibri" panose="020F0502020204030204" pitchFamily="34" charset="0"/>
              <a:ea typeface="+mn-ea"/>
              <a:cs typeface="+mn-cs"/>
            </a:rPr>
            <a:t>Exceptions</a:t>
          </a:r>
          <a:r>
            <a:rPr lang="en-US" sz="1100">
              <a:solidFill>
                <a:schemeClr val="dk1"/>
              </a:solidFill>
              <a:effectLst/>
              <a:latin typeface="Calibri" panose="020F0502020204030204" pitchFamily="34" charset="0"/>
              <a:ea typeface="+mn-ea"/>
              <a:cs typeface="+mn-cs"/>
            </a:rPr>
            <a:t>" taken to functions that appear in the Matrix Exhibits .</a:t>
          </a:r>
          <a:r>
            <a:rPr lang="en-US" sz="1100" baseline="0">
              <a:solidFill>
                <a:schemeClr val="dk1"/>
              </a:solidFill>
              <a:effectLst/>
              <a:latin typeface="Calibri" panose="020F0502020204030204" pitchFamily="34" charset="0"/>
              <a:ea typeface="+mn-ea"/>
              <a:cs typeface="+mn-cs"/>
            </a:rPr>
            <a:t> </a:t>
          </a:r>
          <a:r>
            <a:rPr lang="en-US" sz="1100">
              <a:solidFill>
                <a:schemeClr val="dk1"/>
              </a:solidFill>
              <a:effectLst/>
              <a:latin typeface="Calibri" panose="020F0502020204030204" pitchFamily="34" charset="0"/>
              <a:ea typeface="+mn-ea"/>
              <a:cs typeface="+mn-cs"/>
            </a:rPr>
            <a:t>Organize this section by Matrix Name, Tab Name and use the Specification ID for reference.  Describe any third party applications and/or customizations necessary to provide the functionality</a:t>
          </a:r>
          <a:r>
            <a:rPr lang="en-US" sz="1100" baseline="0">
              <a:solidFill>
                <a:schemeClr val="dk1"/>
              </a:solidFill>
              <a:effectLst/>
              <a:latin typeface="Calibri" panose="020F0502020204030204" pitchFamily="34" charset="0"/>
              <a:ea typeface="+mn-ea"/>
              <a:cs typeface="+mn-cs"/>
            </a:rPr>
            <a:t> and any other information about the feature or functionality that may be unique to your solution.</a:t>
          </a:r>
          <a:endParaRPr lang="en-US">
            <a:effectLst/>
            <a:latin typeface="Calibri" panose="020F0502020204030204" pitchFamily="34" charset="0"/>
          </a:endParaRPr>
        </a:p>
        <a:p>
          <a:endParaRPr lang="en-US" sz="1100"/>
        </a:p>
      </xdr:txBody>
    </xdr:sp>
    <xdr:clientData/>
  </xdr:twoCellAnchor>
  <xdr:twoCellAnchor>
    <xdr:from>
      <xdr:col>0</xdr:col>
      <xdr:colOff>0</xdr:colOff>
      <xdr:row>0</xdr:row>
      <xdr:rowOff>0</xdr:rowOff>
    </xdr:from>
    <xdr:to>
      <xdr:col>1</xdr:col>
      <xdr:colOff>121920</xdr:colOff>
      <xdr:row>4</xdr:row>
      <xdr:rowOff>7620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1520" cy="741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13</xdr:col>
          <xdr:colOff>533400</xdr:colOff>
          <xdr:row>7</xdr:row>
          <xdr:rowOff>323850</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13</xdr:col>
          <xdr:colOff>533400</xdr:colOff>
          <xdr:row>7</xdr:row>
          <xdr:rowOff>38100</xdr:rowOff>
        </xdr:to>
        <xdr:sp macro="" textlink="">
          <xdr:nvSpPr>
            <xdr:cNvPr id="16395" name="Group Box 11" hidden="1">
              <a:extLst>
                <a:ext uri="{63B3BB69-23CF-44E3-9099-C40C66FF867C}">
                  <a14:compatExt spid="_x0000_s16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5" name="Picture 4"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3491" name="Group Box 3" hidden="1">
              <a:extLst>
                <a:ext uri="{63B3BB69-23CF-44E3-9099-C40C66FF867C}">
                  <a14:compatExt spid="_x0000_s63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4" name="Picture 3"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9221" name="Group Box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13</xdr:col>
          <xdr:colOff>485775</xdr:colOff>
          <xdr:row>5</xdr:row>
          <xdr:rowOff>342900</xdr:rowOff>
        </xdr:to>
        <xdr:sp macro="" textlink="">
          <xdr:nvSpPr>
            <xdr:cNvPr id="9226" name="Group Box 10" hidden="1">
              <a:extLst>
                <a:ext uri="{63B3BB69-23CF-44E3-9099-C40C66FF867C}">
                  <a14:compatExt spid="_x0000_s9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28575</xdr:rowOff>
        </xdr:from>
        <xdr:to>
          <xdr:col>13</xdr:col>
          <xdr:colOff>485775</xdr:colOff>
          <xdr:row>6</xdr:row>
          <xdr:rowOff>342900</xdr:rowOff>
        </xdr:to>
        <xdr:sp macro="" textlink="">
          <xdr:nvSpPr>
            <xdr:cNvPr id="9231" name="Group Box 15" hidden="1">
              <a:extLst>
                <a:ext uri="{63B3BB69-23CF-44E3-9099-C40C66FF867C}">
                  <a14:compatExt spid="_x0000_s9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47625</xdr:rowOff>
        </xdr:from>
        <xdr:to>
          <xdr:col>13</xdr:col>
          <xdr:colOff>533400</xdr:colOff>
          <xdr:row>7</xdr:row>
          <xdr:rowOff>323850</xdr:rowOff>
        </xdr:to>
        <xdr:sp macro="" textlink="">
          <xdr:nvSpPr>
            <xdr:cNvPr id="9237" name="Group Box 21" hidden="1">
              <a:extLst>
                <a:ext uri="{63B3BB69-23CF-44E3-9099-C40C66FF867C}">
                  <a14:compatExt spid="_x0000_s9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47625</xdr:rowOff>
        </xdr:from>
        <xdr:to>
          <xdr:col>13</xdr:col>
          <xdr:colOff>533400</xdr:colOff>
          <xdr:row>8</xdr:row>
          <xdr:rowOff>323850</xdr:rowOff>
        </xdr:to>
        <xdr:sp macro="" textlink="">
          <xdr:nvSpPr>
            <xdr:cNvPr id="9242" name="Group Box 26" hidden="1">
              <a:extLst>
                <a:ext uri="{63B3BB69-23CF-44E3-9099-C40C66FF867C}">
                  <a14:compatExt spid="_x0000_s9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47625</xdr:rowOff>
        </xdr:from>
        <xdr:to>
          <xdr:col>13</xdr:col>
          <xdr:colOff>533400</xdr:colOff>
          <xdr:row>9</xdr:row>
          <xdr:rowOff>323850</xdr:rowOff>
        </xdr:to>
        <xdr:sp macro="" textlink="">
          <xdr:nvSpPr>
            <xdr:cNvPr id="9247" name="Group Box 31" hidden="1">
              <a:extLst>
                <a:ext uri="{63B3BB69-23CF-44E3-9099-C40C66FF867C}">
                  <a14:compatExt spid="_x0000_s92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28575</xdr:rowOff>
        </xdr:from>
        <xdr:to>
          <xdr:col>13</xdr:col>
          <xdr:colOff>485775</xdr:colOff>
          <xdr:row>12</xdr:row>
          <xdr:rowOff>19050</xdr:rowOff>
        </xdr:to>
        <xdr:sp macro="" textlink="">
          <xdr:nvSpPr>
            <xdr:cNvPr id="9254" name="Group Box 38" hidden="1">
              <a:extLst>
                <a:ext uri="{63B3BB69-23CF-44E3-9099-C40C66FF867C}">
                  <a14:compatExt spid="_x0000_s9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28575</xdr:rowOff>
        </xdr:from>
        <xdr:to>
          <xdr:col>13</xdr:col>
          <xdr:colOff>485775</xdr:colOff>
          <xdr:row>13</xdr:row>
          <xdr:rowOff>19050</xdr:rowOff>
        </xdr:to>
        <xdr:sp macro="" textlink="">
          <xdr:nvSpPr>
            <xdr:cNvPr id="9255" name="Group Box 39" hidden="1">
              <a:extLst>
                <a:ext uri="{63B3BB69-23CF-44E3-9099-C40C66FF867C}">
                  <a14:compatExt spid="_x0000_s92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28575</xdr:rowOff>
        </xdr:from>
        <xdr:to>
          <xdr:col>13</xdr:col>
          <xdr:colOff>485775</xdr:colOff>
          <xdr:row>14</xdr:row>
          <xdr:rowOff>19050</xdr:rowOff>
        </xdr:to>
        <xdr:sp macro="" textlink="">
          <xdr:nvSpPr>
            <xdr:cNvPr id="9256" name="Group Box 40" hidden="1">
              <a:extLst>
                <a:ext uri="{63B3BB69-23CF-44E3-9099-C40C66FF867C}">
                  <a14:compatExt spid="_x0000_s92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xdr:rowOff>
        </xdr:from>
        <xdr:to>
          <xdr:col>13</xdr:col>
          <xdr:colOff>533400</xdr:colOff>
          <xdr:row>15</xdr:row>
          <xdr:rowOff>0</xdr:rowOff>
        </xdr:to>
        <xdr:sp macro="" textlink="">
          <xdr:nvSpPr>
            <xdr:cNvPr id="9257" name="Group Box 41" hidden="1">
              <a:extLst>
                <a:ext uri="{63B3BB69-23CF-44E3-9099-C40C66FF867C}">
                  <a14:compatExt spid="_x0000_s9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47625</xdr:rowOff>
        </xdr:from>
        <xdr:to>
          <xdr:col>13</xdr:col>
          <xdr:colOff>533400</xdr:colOff>
          <xdr:row>16</xdr:row>
          <xdr:rowOff>0</xdr:rowOff>
        </xdr:to>
        <xdr:sp macro="" textlink="">
          <xdr:nvSpPr>
            <xdr:cNvPr id="9258" name="Group Box 42" hidden="1">
              <a:extLst>
                <a:ext uri="{63B3BB69-23CF-44E3-9099-C40C66FF867C}">
                  <a14:compatExt spid="_x0000_s9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47625</xdr:rowOff>
        </xdr:from>
        <xdr:to>
          <xdr:col>13</xdr:col>
          <xdr:colOff>533400</xdr:colOff>
          <xdr:row>17</xdr:row>
          <xdr:rowOff>0</xdr:rowOff>
        </xdr:to>
        <xdr:sp macro="" textlink="">
          <xdr:nvSpPr>
            <xdr:cNvPr id="9259" name="Group Box 43" hidden="1">
              <a:extLst>
                <a:ext uri="{63B3BB69-23CF-44E3-9099-C40C66FF867C}">
                  <a14:compatExt spid="_x0000_s9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16" name="Picture 15"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8376" name="Group Box 184" hidden="1">
              <a:extLst>
                <a:ext uri="{63B3BB69-23CF-44E3-9099-C40C66FF867C}">
                  <a14:compatExt spid="_x0000_s8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8378" name="Group Box 186" hidden="1">
              <a:extLst>
                <a:ext uri="{63B3BB69-23CF-44E3-9099-C40C66FF867C}">
                  <a14:compatExt spid="_x0000_s8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5" name="Picture 4"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26</xdr:row>
          <xdr:rowOff>28575</xdr:rowOff>
        </xdr:from>
        <xdr:to>
          <xdr:col>13</xdr:col>
          <xdr:colOff>485775</xdr:colOff>
          <xdr:row>26</xdr:row>
          <xdr:rowOff>342900</xdr:rowOff>
        </xdr:to>
        <xdr:sp macro="" textlink="">
          <xdr:nvSpPr>
            <xdr:cNvPr id="38065" name="Group Box 177" hidden="1">
              <a:extLst>
                <a:ext uri="{63B3BB69-23CF-44E3-9099-C40C66FF867C}">
                  <a14:compatExt spid="_x0000_s38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38066" name="Group Box 178" hidden="1">
              <a:extLst>
                <a:ext uri="{63B3BB69-23CF-44E3-9099-C40C66FF867C}">
                  <a14:compatExt spid="_x0000_s38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38068" name="Group Box 180" hidden="1">
              <a:extLst>
                <a:ext uri="{63B3BB69-23CF-44E3-9099-C40C66FF867C}">
                  <a14:compatExt spid="_x0000_s38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38069" name="Group Box 181" hidden="1">
              <a:extLst>
                <a:ext uri="{63B3BB69-23CF-44E3-9099-C40C66FF867C}">
                  <a14:compatExt spid="_x0000_s38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7" name="Picture 6"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47625</xdr:rowOff>
        </xdr:from>
        <xdr:to>
          <xdr:col>13</xdr:col>
          <xdr:colOff>495300</xdr:colOff>
          <xdr:row>5</xdr:row>
          <xdr:rowOff>0</xdr:rowOff>
        </xdr:to>
        <xdr:sp macro="" textlink="">
          <xdr:nvSpPr>
            <xdr:cNvPr id="7173" name="Group Box 5" hidden="1">
              <a:extLst>
                <a:ext uri="{63B3BB69-23CF-44E3-9099-C40C66FF867C}">
                  <a14:compatExt spid="_x0000_s7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47625</xdr:rowOff>
        </xdr:from>
        <xdr:to>
          <xdr:col>13</xdr:col>
          <xdr:colOff>495300</xdr:colOff>
          <xdr:row>10</xdr:row>
          <xdr:rowOff>342900</xdr:rowOff>
        </xdr:to>
        <xdr:sp macro="" textlink="">
          <xdr:nvSpPr>
            <xdr:cNvPr id="7178" name="Group Box 10" hidden="1">
              <a:extLst>
                <a:ext uri="{63B3BB69-23CF-44E3-9099-C40C66FF867C}">
                  <a14:compatExt spid="_x0000_s7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47625</xdr:rowOff>
        </xdr:from>
        <xdr:to>
          <xdr:col>13</xdr:col>
          <xdr:colOff>495300</xdr:colOff>
          <xdr:row>13</xdr:row>
          <xdr:rowOff>342900</xdr:rowOff>
        </xdr:to>
        <xdr:sp macro="" textlink="">
          <xdr:nvSpPr>
            <xdr:cNvPr id="7183" name="Group Box 15" hidden="1">
              <a:extLst>
                <a:ext uri="{63B3BB69-23CF-44E3-9099-C40C66FF867C}">
                  <a14:compatExt spid="_x0000_s7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47625</xdr:rowOff>
        </xdr:from>
        <xdr:to>
          <xdr:col>13</xdr:col>
          <xdr:colOff>533400</xdr:colOff>
          <xdr:row>8</xdr:row>
          <xdr:rowOff>323850</xdr:rowOff>
        </xdr:to>
        <xdr:sp macro="" textlink="">
          <xdr:nvSpPr>
            <xdr:cNvPr id="7188" name="Group Box 20" hidden="1">
              <a:extLst>
                <a:ext uri="{63B3BB69-23CF-44E3-9099-C40C66FF867C}">
                  <a14:compatExt spid="_x0000_s7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13</xdr:col>
          <xdr:colOff>533400</xdr:colOff>
          <xdr:row>9</xdr:row>
          <xdr:rowOff>276225</xdr:rowOff>
        </xdr:to>
        <xdr:sp macro="" textlink="">
          <xdr:nvSpPr>
            <xdr:cNvPr id="7193" name="Group Box 25" hidden="1">
              <a:extLst>
                <a:ext uri="{63B3BB69-23CF-44E3-9099-C40C66FF867C}">
                  <a14:compatExt spid="_x0000_s7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13</xdr:col>
          <xdr:colOff>438150</xdr:colOff>
          <xdr:row>6</xdr:row>
          <xdr:rowOff>342900</xdr:rowOff>
        </xdr:to>
        <xdr:sp macro="" textlink="">
          <xdr:nvSpPr>
            <xdr:cNvPr id="7195" name="Group Box 27" hidden="1">
              <a:extLst>
                <a:ext uri="{63B3BB69-23CF-44E3-9099-C40C66FF867C}">
                  <a14:compatExt spid="_x0000_s7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47625</xdr:rowOff>
        </xdr:from>
        <xdr:to>
          <xdr:col>13</xdr:col>
          <xdr:colOff>438150</xdr:colOff>
          <xdr:row>7</xdr:row>
          <xdr:rowOff>342900</xdr:rowOff>
        </xdr:to>
        <xdr:sp macro="" textlink="">
          <xdr:nvSpPr>
            <xdr:cNvPr id="7196" name="Group Box 28" hidden="1">
              <a:extLst>
                <a:ext uri="{63B3BB69-23CF-44E3-9099-C40C66FF867C}">
                  <a14:compatExt spid="_x0000_s7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7198" name="Group Box 30" hidden="1">
              <a:extLst>
                <a:ext uri="{63B3BB69-23CF-44E3-9099-C40C66FF867C}">
                  <a14:compatExt spid="_x0000_s7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7199" name="Group Box 31" hidden="1">
              <a:extLst>
                <a:ext uri="{63B3BB69-23CF-44E3-9099-C40C66FF867C}">
                  <a14:compatExt spid="_x0000_s7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7200" name="Group Box 32" hidden="1">
              <a:extLst>
                <a:ext uri="{63B3BB69-23CF-44E3-9099-C40C66FF867C}">
                  <a14:compatExt spid="_x0000_s7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13" name="Picture 1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47625</xdr:rowOff>
        </xdr:from>
        <xdr:to>
          <xdr:col>13</xdr:col>
          <xdr:colOff>495300</xdr:colOff>
          <xdr:row>5</xdr:row>
          <xdr:rowOff>0</xdr:rowOff>
        </xdr:to>
        <xdr:sp macro="" textlink="">
          <xdr:nvSpPr>
            <xdr:cNvPr id="64514" name="Group Box 2" hidden="1">
              <a:extLst>
                <a:ext uri="{63B3BB69-23CF-44E3-9099-C40C66FF867C}">
                  <a14:compatExt spid="_x0000_s64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4515" name="Group Box 3" hidden="1">
              <a:extLst>
                <a:ext uri="{63B3BB69-23CF-44E3-9099-C40C66FF867C}">
                  <a14:compatExt spid="_x0000_s64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4516" name="Group Box 4" hidden="1">
              <a:extLst>
                <a:ext uri="{63B3BB69-23CF-44E3-9099-C40C66FF867C}">
                  <a14:compatExt spid="_x0000_s64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4517" name="Group Box 5" hidden="1">
              <a:extLst>
                <a:ext uri="{63B3BB69-23CF-44E3-9099-C40C66FF867C}">
                  <a14:compatExt spid="_x0000_s64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7" name="Picture 6"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47625</xdr:rowOff>
        </xdr:from>
        <xdr:to>
          <xdr:col>13</xdr:col>
          <xdr:colOff>495300</xdr:colOff>
          <xdr:row>5</xdr:row>
          <xdr:rowOff>0</xdr:rowOff>
        </xdr:to>
        <xdr:sp macro="" textlink="">
          <xdr:nvSpPr>
            <xdr:cNvPr id="65539" name="Group Box 3" hidden="1">
              <a:extLst>
                <a:ext uri="{63B3BB69-23CF-44E3-9099-C40C66FF867C}">
                  <a14:compatExt spid="_x0000_s65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5540" name="Group Box 4" hidden="1">
              <a:extLst>
                <a:ext uri="{63B3BB69-23CF-44E3-9099-C40C66FF867C}">
                  <a14:compatExt spid="_x0000_s655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5541" name="Group Box 5" hidden="1">
              <a:extLst>
                <a:ext uri="{63B3BB69-23CF-44E3-9099-C40C66FF867C}">
                  <a14:compatExt spid="_x0000_s65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5542" name="Group Box 6" hidden="1">
              <a:extLst>
                <a:ext uri="{63B3BB69-23CF-44E3-9099-C40C66FF867C}">
                  <a14:compatExt spid="_x0000_s655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7" name="Picture 6"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xdr:row>
          <xdr:rowOff>47625</xdr:rowOff>
        </xdr:from>
        <xdr:to>
          <xdr:col>13</xdr:col>
          <xdr:colOff>552450</xdr:colOff>
          <xdr:row>6</xdr:row>
          <xdr:rowOff>0</xdr:rowOff>
        </xdr:to>
        <xdr:sp macro="" textlink="">
          <xdr:nvSpPr>
            <xdr:cNvPr id="67590" name="Group Box 6" hidden="1">
              <a:extLst>
                <a:ext uri="{63B3BB69-23CF-44E3-9099-C40C66FF867C}">
                  <a14:compatExt spid="_x0000_s675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13</xdr:col>
          <xdr:colOff>542925</xdr:colOff>
          <xdr:row>6</xdr:row>
          <xdr:rowOff>0</xdr:rowOff>
        </xdr:to>
        <xdr:sp macro="" textlink="">
          <xdr:nvSpPr>
            <xdr:cNvPr id="67591" name="Group Box 7" hidden="1">
              <a:extLst>
                <a:ext uri="{63B3BB69-23CF-44E3-9099-C40C66FF867C}">
                  <a14:compatExt spid="_x0000_s675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13</xdr:col>
          <xdr:colOff>542925</xdr:colOff>
          <xdr:row>6</xdr:row>
          <xdr:rowOff>0</xdr:rowOff>
        </xdr:to>
        <xdr:sp macro="" textlink="">
          <xdr:nvSpPr>
            <xdr:cNvPr id="67592" name="Group Box 8" hidden="1">
              <a:extLst>
                <a:ext uri="{63B3BB69-23CF-44E3-9099-C40C66FF867C}">
                  <a14:compatExt spid="_x0000_s675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13</xdr:col>
          <xdr:colOff>542925</xdr:colOff>
          <xdr:row>6</xdr:row>
          <xdr:rowOff>0</xdr:rowOff>
        </xdr:to>
        <xdr:sp macro="" textlink="">
          <xdr:nvSpPr>
            <xdr:cNvPr id="67593" name="Group Box 9" hidden="1">
              <a:extLst>
                <a:ext uri="{63B3BB69-23CF-44E3-9099-C40C66FF867C}">
                  <a14:compatExt spid="_x0000_s675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7" name="Picture 6"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47625</xdr:rowOff>
        </xdr:from>
        <xdr:to>
          <xdr:col>13</xdr:col>
          <xdr:colOff>495300</xdr:colOff>
          <xdr:row>5</xdr:row>
          <xdr:rowOff>0</xdr:rowOff>
        </xdr:to>
        <xdr:sp macro="" textlink="">
          <xdr:nvSpPr>
            <xdr:cNvPr id="68610" name="Group Box 2" hidden="1">
              <a:extLst>
                <a:ext uri="{63B3BB69-23CF-44E3-9099-C40C66FF867C}">
                  <a14:compatExt spid="_x0000_s686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8611" name="Group Box 3" hidden="1">
              <a:extLst>
                <a:ext uri="{63B3BB69-23CF-44E3-9099-C40C66FF867C}">
                  <a14:compatExt spid="_x0000_s686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8612" name="Group Box 4" hidden="1">
              <a:extLst>
                <a:ext uri="{63B3BB69-23CF-44E3-9099-C40C66FF867C}">
                  <a14:compatExt spid="_x0000_s686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8613" name="Group Box 5" hidden="1">
              <a:extLst>
                <a:ext uri="{63B3BB69-23CF-44E3-9099-C40C66FF867C}">
                  <a14:compatExt spid="_x0000_s686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7" name="Picture 6"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47625</xdr:rowOff>
        </xdr:from>
        <xdr:to>
          <xdr:col>13</xdr:col>
          <xdr:colOff>495300</xdr:colOff>
          <xdr:row>5</xdr:row>
          <xdr:rowOff>0</xdr:rowOff>
        </xdr:to>
        <xdr:sp macro="" textlink="">
          <xdr:nvSpPr>
            <xdr:cNvPr id="69634" name="Group Box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9635" name="Group Box 3" hidden="1">
              <a:extLst>
                <a:ext uri="{63B3BB69-23CF-44E3-9099-C40C66FF867C}">
                  <a14:compatExt spid="_x0000_s696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9636" name="Group Box 4" hidden="1">
              <a:extLst>
                <a:ext uri="{63B3BB69-23CF-44E3-9099-C40C66FF867C}">
                  <a14:compatExt spid="_x0000_s696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485775</xdr:colOff>
          <xdr:row>5</xdr:row>
          <xdr:rowOff>0</xdr:rowOff>
        </xdr:to>
        <xdr:sp macro="" textlink="">
          <xdr:nvSpPr>
            <xdr:cNvPr id="69637" name="Group Box 5" hidden="1">
              <a:extLst>
                <a:ext uri="{63B3BB69-23CF-44E3-9099-C40C66FF867C}">
                  <a14:compatExt spid="_x0000_s69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7" name="Picture 6"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47625</xdr:rowOff>
        </xdr:from>
        <xdr:to>
          <xdr:col>13</xdr:col>
          <xdr:colOff>552450</xdr:colOff>
          <xdr:row>5</xdr:row>
          <xdr:rowOff>219075</xdr:rowOff>
        </xdr:to>
        <xdr:sp macro="" textlink="">
          <xdr:nvSpPr>
            <xdr:cNvPr id="70658" name="Group Box 2" hidden="1">
              <a:extLst>
                <a:ext uri="{63B3BB69-23CF-44E3-9099-C40C66FF867C}">
                  <a14:compatExt spid="_x0000_s706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542925</xdr:colOff>
          <xdr:row>5</xdr:row>
          <xdr:rowOff>219075</xdr:rowOff>
        </xdr:to>
        <xdr:sp macro="" textlink="">
          <xdr:nvSpPr>
            <xdr:cNvPr id="70659" name="Group Box 3" hidden="1">
              <a:extLst>
                <a:ext uri="{63B3BB69-23CF-44E3-9099-C40C66FF867C}">
                  <a14:compatExt spid="_x0000_s70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542925</xdr:colOff>
          <xdr:row>5</xdr:row>
          <xdr:rowOff>219075</xdr:rowOff>
        </xdr:to>
        <xdr:sp macro="" textlink="">
          <xdr:nvSpPr>
            <xdr:cNvPr id="70660" name="Group Box 4" hidden="1">
              <a:extLst>
                <a:ext uri="{63B3BB69-23CF-44E3-9099-C40C66FF867C}">
                  <a14:compatExt spid="_x0000_s70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13</xdr:col>
          <xdr:colOff>542925</xdr:colOff>
          <xdr:row>5</xdr:row>
          <xdr:rowOff>219075</xdr:rowOff>
        </xdr:to>
        <xdr:sp macro="" textlink="">
          <xdr:nvSpPr>
            <xdr:cNvPr id="70661" name="Group Box 5" hidden="1">
              <a:extLst>
                <a:ext uri="{63B3BB69-23CF-44E3-9099-C40C66FF867C}">
                  <a14:compatExt spid="_x0000_s70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a:t>
              </a:r>
            </a:p>
          </xdr:txBody>
        </xdr:sp>
        <xdr:clientData/>
      </xdr:twoCellAnchor>
    </mc:Choice>
    <mc:Fallback/>
  </mc:AlternateContent>
  <xdr:twoCellAnchor>
    <xdr:from>
      <xdr:col>0</xdr:col>
      <xdr:colOff>0</xdr:colOff>
      <xdr:row>0</xdr:row>
      <xdr:rowOff>0</xdr:rowOff>
    </xdr:from>
    <xdr:to>
      <xdr:col>1</xdr:col>
      <xdr:colOff>9524</xdr:colOff>
      <xdr:row>1</xdr:row>
      <xdr:rowOff>508000</xdr:rowOff>
    </xdr:to>
    <xdr:pic>
      <xdr:nvPicPr>
        <xdr:cNvPr id="7" name="Picture 6"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4" name="Picture 3"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9524</xdr:colOff>
      <xdr:row>1</xdr:row>
      <xdr:rowOff>508000</xdr:rowOff>
    </xdr:to>
    <xdr:pic>
      <xdr:nvPicPr>
        <xdr:cNvPr id="3" name="Picture 2" descr="CHICAGO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4"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s02.cp.chicago\Service_Delivery\Projects\11610-OEMC-CADSystemAnalysis\CAD\RFP\EXHIBIT%202%20-%20CAD%20Functional%20and%20Technical%20Requir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walkes01\My%20Documents\Reference%20Material\CAD%20RMS%20MDC%20Functional%20Specs\RFP%20Requirements%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ccloj01\Documents\BACKUP\Projects\Essex%20MA\CAD\Functional%20Specs\Final%20Review\Essex%20Co%20MA%20CAD%20Main%20specifications%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cottrj01\Documents\Atlantic%20County%20NJ\Presentation\Example%20-%20CAD%20Main%20-%20Atlantic%20County%20NJ.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mesara01\Desktop\Section%204%20-%20Essex%20County%20NY%20CAD%20200608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mesara01\My%20Documents\iFolder\mesara01\Home\Fayette%20County\Final%20versions%20of%20CAD%20Specifications\Fayette%20County%20Vendor%20Response%20Form%20-%20LRK%20-%20draf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cloj01\Documents\BACKUP\Projects\Cumberland%20ME\Functional%20Specs\Client%20Completed\Final\Cumberland%20ME%20CAD%20Interfaces%20-%20Final.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esara01\Documents\iFolder1\Loudoun%20Co%20VA\CAD%20examples%20for%20specifications\RFP%20Requirements%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Instructions"/>
      <sheetName val="System"/>
      <sheetName val="Common"/>
      <sheetName val="CAD"/>
      <sheetName val="GIS"/>
      <sheetName val="Terminology"/>
      <sheetName val="Comments"/>
      <sheetName val="Support Data"/>
      <sheetName val="Index"/>
    </sheetNames>
    <sheetDataSet>
      <sheetData sheetId="0"/>
      <sheetData sheetId="1"/>
      <sheetData sheetId="2"/>
      <sheetData sheetId="3"/>
      <sheetData sheetId="4"/>
      <sheetData sheetId="5"/>
      <sheetData sheetId="6"/>
      <sheetData sheetId="7"/>
      <sheetData sheetId="8">
        <row r="45">
          <cell r="A45" t="str">
            <v>Yes</v>
          </cell>
        </row>
        <row r="46">
          <cell r="A46" t="str">
            <v>No</v>
          </cell>
        </row>
        <row r="49">
          <cell r="A49" t="str">
            <v>Function Available</v>
          </cell>
          <cell r="B49">
            <v>1</v>
          </cell>
        </row>
        <row r="50">
          <cell r="A50" t="str">
            <v>Function Not Available</v>
          </cell>
          <cell r="B50">
            <v>0</v>
          </cell>
        </row>
        <row r="51">
          <cell r="A51" t="str">
            <v>Exception</v>
          </cell>
          <cell r="B51">
            <v>0</v>
          </cell>
        </row>
        <row r="52">
          <cell r="A52" t="str">
            <v>Select from Drop Down List</v>
          </cell>
          <cell r="B52">
            <v>0</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Common"/>
      <sheetName val="CAD"/>
      <sheetName val="CPE"/>
      <sheetName val="GIS"/>
      <sheetName val="Interface"/>
      <sheetName val="MDC"/>
      <sheetName val="FRMS"/>
      <sheetName val="LRMS"/>
      <sheetName val="Terminology"/>
      <sheetName val="Support data"/>
      <sheetName val="CAD specs (Beaver)"/>
    </sheetNames>
    <sheetDataSet>
      <sheetData sheetId="0"/>
      <sheetData sheetId="1"/>
      <sheetData sheetId="2">
        <row r="2">
          <cell r="K2">
            <v>0</v>
          </cell>
        </row>
        <row r="4">
          <cell r="C4" t="str">
            <v>SC-1</v>
          </cell>
        </row>
        <row r="5">
          <cell r="C5" t="str">
            <v>SC-2</v>
          </cell>
        </row>
        <row r="6">
          <cell r="C6" t="str">
            <v>SC-3</v>
          </cell>
        </row>
        <row r="7">
          <cell r="C7" t="str">
            <v>SC-4</v>
          </cell>
        </row>
        <row r="8">
          <cell r="C8" t="str">
            <v>SC-5</v>
          </cell>
        </row>
        <row r="9">
          <cell r="C9" t="str">
            <v>SC-6</v>
          </cell>
        </row>
        <row r="10">
          <cell r="C10" t="str">
            <v>SC-7</v>
          </cell>
        </row>
        <row r="11">
          <cell r="C11" t="str">
            <v>SC-8</v>
          </cell>
        </row>
        <row r="12">
          <cell r="C12" t="str">
            <v>SC-9</v>
          </cell>
        </row>
        <row r="14">
          <cell r="K14">
            <v>3</v>
          </cell>
        </row>
        <row r="62">
          <cell r="K62">
            <v>0</v>
          </cell>
        </row>
        <row r="67">
          <cell r="K67">
            <v>0</v>
          </cell>
        </row>
        <row r="77">
          <cell r="K77">
            <v>0</v>
          </cell>
        </row>
        <row r="96">
          <cell r="K96">
            <v>0</v>
          </cell>
        </row>
        <row r="186">
          <cell r="K186">
            <v>3</v>
          </cell>
        </row>
        <row r="244">
          <cell r="K244">
            <v>0</v>
          </cell>
        </row>
        <row r="274">
          <cell r="K274">
            <v>3</v>
          </cell>
        </row>
        <row r="328">
          <cell r="K328">
            <v>0</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valuation Overview"/>
      <sheetName val="Support Data"/>
      <sheetName val="System"/>
      <sheetName val="Common"/>
      <sheetName val="Interfaces"/>
      <sheetName val="CAD"/>
      <sheetName val="GIS"/>
      <sheetName val="Auto Routing"/>
      <sheetName val="LE RMS"/>
      <sheetName val="Investigations"/>
      <sheetName val="C CMS"/>
      <sheetName val="C Activity Rept &amp; Sched"/>
      <sheetName val="C Commissary"/>
      <sheetName val="C Data Analysis &amp; Map"/>
      <sheetName val="C Equip Track"/>
      <sheetName val="C Inmate Griev Track"/>
      <sheetName val="C Inmate Movement"/>
      <sheetName val="C Prop Rm Bar Coding"/>
      <sheetName val="C Livescan Interface"/>
      <sheetName val="C Northpointe Interface"/>
      <sheetName val="C Commissary Interface"/>
      <sheetName val="C Evercom Interface"/>
      <sheetName val="C VINE Interface"/>
      <sheetName val="F RMS"/>
      <sheetName val="NFIRS"/>
      <sheetName val="EMS RMS"/>
      <sheetName val="Inspections"/>
      <sheetName val="Permits"/>
      <sheetName val="Equipment &amp; Maintenance"/>
      <sheetName val="Hydrants"/>
      <sheetName val="Personnel &amp; Training"/>
      <sheetName val="MDD-Field Rpting-AVL"/>
      <sheetName val="Staffing "/>
      <sheetName val="RFP"/>
      <sheetName val="Terminology"/>
      <sheetName val="Template radio buttons"/>
      <sheetName val="RFP Requirements"/>
    </sheetNames>
    <sheetDataSet>
      <sheetData sheetId="0"/>
      <sheetData sheetId="1"/>
      <sheetData sheetId="2">
        <row r="5">
          <cell r="A5" t="str">
            <v>Crucial</v>
          </cell>
        </row>
        <row r="6">
          <cell r="A6" t="str">
            <v>Important</v>
          </cell>
        </row>
        <row r="7">
          <cell r="A7" t="str">
            <v>N/A</v>
          </cell>
        </row>
      </sheetData>
      <sheetData sheetId="3">
        <row r="3">
          <cell r="B3" t="str">
            <v>Crucial</v>
          </cell>
        </row>
        <row r="4">
          <cell r="B4" t="str">
            <v>Important</v>
          </cell>
        </row>
        <row r="5">
          <cell r="B5" t="str">
            <v>Important</v>
          </cell>
        </row>
        <row r="6">
          <cell r="B6" t="str">
            <v>Crucial</v>
          </cell>
        </row>
        <row r="7">
          <cell r="B7" t="str">
            <v>Crucial</v>
          </cell>
        </row>
        <row r="8">
          <cell r="B8" t="str">
            <v>Important</v>
          </cell>
        </row>
        <row r="9">
          <cell r="B9" t="str">
            <v>Crucial</v>
          </cell>
        </row>
        <row r="10">
          <cell r="B10" t="str">
            <v>Important</v>
          </cell>
        </row>
        <row r="11">
          <cell r="B11" t="str">
            <v>Important</v>
          </cell>
        </row>
        <row r="12">
          <cell r="B12" t="str">
            <v>Important</v>
          </cell>
        </row>
        <row r="13">
          <cell r="B13" t="str">
            <v>Crucial</v>
          </cell>
        </row>
        <row r="14">
          <cell r="B14" t="str">
            <v>Crucial</v>
          </cell>
        </row>
        <row r="15">
          <cell r="B15" t="str">
            <v>Important</v>
          </cell>
        </row>
        <row r="16">
          <cell r="B16" t="str">
            <v>Important</v>
          </cell>
        </row>
        <row r="17">
          <cell r="B17" t="str">
            <v>Important</v>
          </cell>
        </row>
        <row r="18">
          <cell r="B18" t="str">
            <v>Important</v>
          </cell>
        </row>
        <row r="20">
          <cell r="B20" t="str">
            <v>Crucial</v>
          </cell>
        </row>
        <row r="21">
          <cell r="B21" t="str">
            <v>Important</v>
          </cell>
        </row>
        <row r="22">
          <cell r="B22" t="str">
            <v>Crucial</v>
          </cell>
        </row>
        <row r="23">
          <cell r="B23" t="str">
            <v>Crucial</v>
          </cell>
        </row>
        <row r="24">
          <cell r="B24" t="str">
            <v>Important</v>
          </cell>
        </row>
        <row r="25">
          <cell r="B25" t="str">
            <v>Important</v>
          </cell>
        </row>
        <row r="26">
          <cell r="B26" t="str">
            <v>Important</v>
          </cell>
        </row>
        <row r="27">
          <cell r="B27" t="str">
            <v>Important</v>
          </cell>
        </row>
        <row r="28">
          <cell r="B28" t="str">
            <v>Important</v>
          </cell>
        </row>
        <row r="30">
          <cell r="B30" t="str">
            <v>Important</v>
          </cell>
        </row>
        <row r="31">
          <cell r="B31" t="str">
            <v>Crucial</v>
          </cell>
        </row>
        <row r="32">
          <cell r="B32" t="str">
            <v>Important</v>
          </cell>
        </row>
        <row r="33">
          <cell r="B33" t="str">
            <v>Crucial</v>
          </cell>
        </row>
        <row r="34">
          <cell r="B34" t="str">
            <v>Important</v>
          </cell>
        </row>
        <row r="35">
          <cell r="B35" t="str">
            <v>Important</v>
          </cell>
        </row>
        <row r="36">
          <cell r="B36" t="str">
            <v>Important</v>
          </cell>
        </row>
        <row r="37">
          <cell r="B37" t="str">
            <v>Important</v>
          </cell>
        </row>
        <row r="38">
          <cell r="B38" t="str">
            <v>Important</v>
          </cell>
        </row>
        <row r="39">
          <cell r="B39" t="str">
            <v>Important</v>
          </cell>
        </row>
        <row r="40">
          <cell r="B40" t="str">
            <v>Crucial</v>
          </cell>
        </row>
        <row r="41">
          <cell r="B41" t="str">
            <v>Important</v>
          </cell>
        </row>
        <row r="43">
          <cell r="B43" t="str">
            <v>Important</v>
          </cell>
        </row>
        <row r="44">
          <cell r="B44" t="str">
            <v>Important</v>
          </cell>
        </row>
        <row r="45">
          <cell r="B45" t="str">
            <v>Important</v>
          </cell>
        </row>
        <row r="46">
          <cell r="B46" t="str">
            <v>Important</v>
          </cell>
        </row>
        <row r="47">
          <cell r="B47" t="str">
            <v>Crucial</v>
          </cell>
        </row>
        <row r="49">
          <cell r="B49" t="str">
            <v>Important</v>
          </cell>
        </row>
        <row r="50">
          <cell r="B50" t="str">
            <v>Important</v>
          </cell>
        </row>
        <row r="52">
          <cell r="B52" t="str">
            <v>Important</v>
          </cell>
        </row>
        <row r="53">
          <cell r="B53" t="str">
            <v>Important</v>
          </cell>
        </row>
        <row r="55">
          <cell r="B55" t="str">
            <v>Important</v>
          </cell>
        </row>
        <row r="56">
          <cell r="B56" t="str">
            <v>Crucial</v>
          </cell>
        </row>
        <row r="57">
          <cell r="B57" t="str">
            <v>Important</v>
          </cell>
        </row>
        <row r="59">
          <cell r="B59" t="str">
            <v>Important</v>
          </cell>
        </row>
        <row r="60">
          <cell r="B60" t="str">
            <v>Important</v>
          </cell>
        </row>
        <row r="62">
          <cell r="B62"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4">
          <cell r="B74" t="str">
            <v>Important</v>
          </cell>
        </row>
        <row r="75">
          <cell r="B75" t="str">
            <v>Important</v>
          </cell>
        </row>
        <row r="76">
          <cell r="B76" t="str">
            <v>Important</v>
          </cell>
        </row>
        <row r="77">
          <cell r="B77" t="str">
            <v>Important</v>
          </cell>
        </row>
        <row r="78">
          <cell r="B78" t="str">
            <v>Important</v>
          </cell>
        </row>
        <row r="79">
          <cell r="B79" t="str">
            <v>Important</v>
          </cell>
        </row>
        <row r="81">
          <cell r="B81" t="str">
            <v>Important</v>
          </cell>
        </row>
        <row r="82">
          <cell r="B82" t="str">
            <v>Important</v>
          </cell>
        </row>
        <row r="83">
          <cell r="B83" t="str">
            <v>Important</v>
          </cell>
        </row>
        <row r="84">
          <cell r="B84" t="str">
            <v>Important</v>
          </cell>
        </row>
        <row r="85">
          <cell r="B85" t="str">
            <v>Important</v>
          </cell>
        </row>
        <row r="87">
          <cell r="B87" t="str">
            <v>Important</v>
          </cell>
        </row>
        <row r="88">
          <cell r="B88" t="str">
            <v>Important</v>
          </cell>
        </row>
        <row r="89">
          <cell r="B89" t="str">
            <v>Important</v>
          </cell>
        </row>
        <row r="91">
          <cell r="B91" t="str">
            <v>Important</v>
          </cell>
        </row>
        <row r="92">
          <cell r="B92" t="str">
            <v>Important</v>
          </cell>
        </row>
        <row r="93">
          <cell r="B93" t="str">
            <v>Important</v>
          </cell>
        </row>
        <row r="94">
          <cell r="B94" t="str">
            <v>Important</v>
          </cell>
        </row>
        <row r="95">
          <cell r="B95" t="str">
            <v>Important</v>
          </cell>
        </row>
        <row r="96">
          <cell r="B96" t="str">
            <v>Important</v>
          </cell>
        </row>
        <row r="97">
          <cell r="B97" t="str">
            <v>Important</v>
          </cell>
        </row>
        <row r="98">
          <cell r="B98" t="str">
            <v>Important</v>
          </cell>
        </row>
        <row r="99">
          <cell r="B99" t="str">
            <v>Crucial</v>
          </cell>
        </row>
        <row r="100">
          <cell r="B100" t="str">
            <v>Crucial</v>
          </cell>
        </row>
        <row r="103">
          <cell r="B103" t="str">
            <v>Crucial</v>
          </cell>
        </row>
        <row r="104">
          <cell r="B104" t="str">
            <v>Crucial</v>
          </cell>
        </row>
        <row r="105">
          <cell r="B105" t="str">
            <v>Crucial</v>
          </cell>
        </row>
        <row r="106">
          <cell r="B106" t="str">
            <v>Crucial</v>
          </cell>
        </row>
        <row r="107">
          <cell r="B107" t="str">
            <v>Crucial</v>
          </cell>
        </row>
        <row r="108">
          <cell r="B108" t="str">
            <v>Crucial</v>
          </cell>
        </row>
        <row r="109">
          <cell r="B109" t="str">
            <v>Crucial</v>
          </cell>
        </row>
        <row r="110">
          <cell r="B110" t="str">
            <v>Crucial</v>
          </cell>
        </row>
        <row r="111">
          <cell r="B111" t="str">
            <v>Crucial</v>
          </cell>
        </row>
        <row r="112">
          <cell r="B112" t="str">
            <v>Crucial</v>
          </cell>
        </row>
        <row r="113">
          <cell r="B113" t="str">
            <v>Crucial</v>
          </cell>
        </row>
        <row r="115">
          <cell r="B115" t="str">
            <v>Important</v>
          </cell>
        </row>
        <row r="116">
          <cell r="B116" t="str">
            <v>Important</v>
          </cell>
        </row>
        <row r="117">
          <cell r="B117" t="str">
            <v>Important</v>
          </cell>
        </row>
        <row r="118">
          <cell r="B118" t="str">
            <v>Important</v>
          </cell>
        </row>
        <row r="119">
          <cell r="B119" t="str">
            <v>Important</v>
          </cell>
        </row>
        <row r="120">
          <cell r="B120" t="str">
            <v>Important</v>
          </cell>
        </row>
        <row r="121">
          <cell r="B121" t="str">
            <v>Important</v>
          </cell>
        </row>
        <row r="122">
          <cell r="B122" t="str">
            <v>Important</v>
          </cell>
        </row>
        <row r="123">
          <cell r="B123" t="str">
            <v>Important</v>
          </cell>
        </row>
        <row r="124">
          <cell r="B124" t="str">
            <v>Important</v>
          </cell>
        </row>
        <row r="125">
          <cell r="B125" t="str">
            <v>Important</v>
          </cell>
        </row>
        <row r="126">
          <cell r="B126" t="str">
            <v>Important</v>
          </cell>
        </row>
        <row r="127">
          <cell r="B127" t="str">
            <v>Important</v>
          </cell>
        </row>
        <row r="128">
          <cell r="B128" t="str">
            <v>Important</v>
          </cell>
        </row>
        <row r="129">
          <cell r="B129" t="str">
            <v>Important</v>
          </cell>
        </row>
        <row r="131">
          <cell r="B131" t="str">
            <v>Important</v>
          </cell>
        </row>
        <row r="132">
          <cell r="B132" t="str">
            <v>Important</v>
          </cell>
        </row>
        <row r="134">
          <cell r="B134" t="str">
            <v>Important</v>
          </cell>
        </row>
        <row r="135">
          <cell r="B135" t="str">
            <v>Important</v>
          </cell>
        </row>
        <row r="136">
          <cell r="B136" t="str">
            <v>Important</v>
          </cell>
        </row>
        <row r="137">
          <cell r="B137" t="str">
            <v>Important</v>
          </cell>
        </row>
        <row r="138">
          <cell r="B138" t="str">
            <v>Important</v>
          </cell>
        </row>
        <row r="139">
          <cell r="B139" t="str">
            <v>Important</v>
          </cell>
        </row>
        <row r="140">
          <cell r="B140" t="str">
            <v>Important</v>
          </cell>
        </row>
        <row r="141">
          <cell r="B141" t="str">
            <v>Important</v>
          </cell>
        </row>
        <row r="143">
          <cell r="B143" t="str">
            <v>Important</v>
          </cell>
        </row>
        <row r="144">
          <cell r="B144" t="str">
            <v>Important</v>
          </cell>
        </row>
        <row r="145">
          <cell r="B145" t="str">
            <v>Important</v>
          </cell>
        </row>
        <row r="146">
          <cell r="B146" t="str">
            <v>Important</v>
          </cell>
        </row>
        <row r="147">
          <cell r="B147" t="str">
            <v>Important</v>
          </cell>
        </row>
        <row r="148">
          <cell r="B148" t="str">
            <v>Important</v>
          </cell>
        </row>
        <row r="150">
          <cell r="B150" t="str">
            <v>Important</v>
          </cell>
        </row>
        <row r="151">
          <cell r="B151" t="str">
            <v>Important</v>
          </cell>
        </row>
        <row r="152">
          <cell r="B152" t="str">
            <v>Important</v>
          </cell>
        </row>
        <row r="153">
          <cell r="B153" t="str">
            <v>Important</v>
          </cell>
        </row>
        <row r="154">
          <cell r="B154" t="str">
            <v>Important</v>
          </cell>
        </row>
        <row r="157">
          <cell r="B157" t="str">
            <v>Important</v>
          </cell>
        </row>
        <row r="158">
          <cell r="B158" t="str">
            <v>Important</v>
          </cell>
        </row>
        <row r="159">
          <cell r="B159" t="str">
            <v>Important</v>
          </cell>
        </row>
        <row r="160">
          <cell r="B160" t="str">
            <v>Important</v>
          </cell>
        </row>
        <row r="161">
          <cell r="B161" t="str">
            <v>Important</v>
          </cell>
        </row>
        <row r="162">
          <cell r="B162" t="str">
            <v>Important</v>
          </cell>
        </row>
        <row r="163">
          <cell r="B163" t="str">
            <v>Important</v>
          </cell>
        </row>
        <row r="164">
          <cell r="B164" t="str">
            <v>Important</v>
          </cell>
        </row>
        <row r="165">
          <cell r="B165" t="str">
            <v>Important</v>
          </cell>
        </row>
        <row r="166">
          <cell r="B166" t="str">
            <v>Important</v>
          </cell>
        </row>
        <row r="167">
          <cell r="B167" t="str">
            <v>Important</v>
          </cell>
        </row>
        <row r="168">
          <cell r="B168" t="str">
            <v>Important</v>
          </cell>
        </row>
        <row r="169">
          <cell r="B169" t="str">
            <v>Important</v>
          </cell>
        </row>
        <row r="170">
          <cell r="B170" t="str">
            <v>Important</v>
          </cell>
        </row>
        <row r="171">
          <cell r="B171" t="str">
            <v>Important</v>
          </cell>
        </row>
        <row r="172">
          <cell r="B172" t="str">
            <v>Important</v>
          </cell>
        </row>
        <row r="173">
          <cell r="B173" t="str">
            <v>Important</v>
          </cell>
        </row>
        <row r="175">
          <cell r="B175" t="str">
            <v>Important</v>
          </cell>
        </row>
        <row r="176">
          <cell r="B176" t="str">
            <v>Important</v>
          </cell>
        </row>
        <row r="177">
          <cell r="B177" t="str">
            <v>Important</v>
          </cell>
        </row>
        <row r="178">
          <cell r="B178" t="str">
            <v>Important</v>
          </cell>
        </row>
        <row r="179">
          <cell r="B179" t="str">
            <v>Crucial</v>
          </cell>
        </row>
        <row r="181">
          <cell r="B181" t="str">
            <v>Important</v>
          </cell>
        </row>
        <row r="182">
          <cell r="B182" t="str">
            <v>Important</v>
          </cell>
        </row>
        <row r="183">
          <cell r="B183" t="str">
            <v>Important</v>
          </cell>
        </row>
        <row r="184">
          <cell r="B184" t="str">
            <v>Important</v>
          </cell>
        </row>
        <row r="185">
          <cell r="B185" t="str">
            <v>Crucial</v>
          </cell>
        </row>
        <row r="186">
          <cell r="B186" t="str">
            <v>Crucial</v>
          </cell>
        </row>
        <row r="187">
          <cell r="B187" t="str">
            <v>Important</v>
          </cell>
        </row>
        <row r="188">
          <cell r="B188" t="str">
            <v>Important</v>
          </cell>
        </row>
        <row r="189">
          <cell r="B189" t="str">
            <v>Important</v>
          </cell>
        </row>
        <row r="190">
          <cell r="B190" t="str">
            <v>Important</v>
          </cell>
        </row>
        <row r="191">
          <cell r="B191" t="str">
            <v>Important</v>
          </cell>
        </row>
        <row r="192">
          <cell r="B192" t="str">
            <v>Important</v>
          </cell>
        </row>
        <row r="193">
          <cell r="B193" t="str">
            <v>Important</v>
          </cell>
        </row>
        <row r="194">
          <cell r="B194" t="str">
            <v>Important</v>
          </cell>
        </row>
        <row r="195">
          <cell r="B195" t="str">
            <v>Important</v>
          </cell>
        </row>
        <row r="196">
          <cell r="B196" t="str">
            <v>Important</v>
          </cell>
        </row>
        <row r="198">
          <cell r="B198" t="str">
            <v>Important</v>
          </cell>
        </row>
        <row r="199">
          <cell r="B199" t="str">
            <v>Important</v>
          </cell>
        </row>
        <row r="200">
          <cell r="B200" t="str">
            <v>Important</v>
          </cell>
        </row>
        <row r="201">
          <cell r="B201" t="str">
            <v>Important</v>
          </cell>
        </row>
      </sheetData>
      <sheetData sheetId="4"/>
      <sheetData sheetId="5">
        <row r="3">
          <cell r="B3" t="str">
            <v>Important</v>
          </cell>
        </row>
        <row r="4">
          <cell r="B4" t="str">
            <v>Important</v>
          </cell>
        </row>
        <row r="5">
          <cell r="B5" t="str">
            <v>Important</v>
          </cell>
        </row>
        <row r="6">
          <cell r="B6" t="str">
            <v>Important</v>
          </cell>
        </row>
        <row r="7">
          <cell r="B7" t="str">
            <v>Important</v>
          </cell>
        </row>
        <row r="8">
          <cell r="B8" t="str">
            <v>Important</v>
          </cell>
        </row>
        <row r="9">
          <cell r="B9"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4">
          <cell r="B34" t="str">
            <v>Important</v>
          </cell>
        </row>
        <row r="35">
          <cell r="B35" t="str">
            <v>Important</v>
          </cell>
        </row>
        <row r="36">
          <cell r="B36" t="str">
            <v>Important</v>
          </cell>
        </row>
        <row r="37">
          <cell r="B37" t="str">
            <v>Important</v>
          </cell>
        </row>
        <row r="38">
          <cell r="B38" t="str">
            <v>Important</v>
          </cell>
        </row>
        <row r="39">
          <cell r="B39" t="str">
            <v>Important</v>
          </cell>
        </row>
        <row r="41">
          <cell r="B41" t="str">
            <v>Important</v>
          </cell>
        </row>
        <row r="42">
          <cell r="B42" t="str">
            <v>Important</v>
          </cell>
        </row>
        <row r="43">
          <cell r="B43" t="str">
            <v>Important</v>
          </cell>
        </row>
        <row r="44">
          <cell r="B44"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3">
          <cell r="B53"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1">
          <cell r="B61"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5">
          <cell r="B75" t="str">
            <v>Important</v>
          </cell>
        </row>
        <row r="76">
          <cell r="B76" t="str">
            <v>Important</v>
          </cell>
        </row>
        <row r="77">
          <cell r="B77" t="str">
            <v>Important</v>
          </cell>
        </row>
        <row r="78">
          <cell r="B78"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1">
          <cell r="B91" t="str">
            <v>Important</v>
          </cell>
        </row>
        <row r="92">
          <cell r="B92" t="str">
            <v>Important</v>
          </cell>
        </row>
        <row r="93">
          <cell r="B93" t="str">
            <v>Important</v>
          </cell>
        </row>
        <row r="94">
          <cell r="B94" t="str">
            <v>Important</v>
          </cell>
        </row>
        <row r="95">
          <cell r="B95" t="str">
            <v>Important</v>
          </cell>
        </row>
        <row r="97">
          <cell r="B97" t="str">
            <v>Important</v>
          </cell>
        </row>
        <row r="98">
          <cell r="B98" t="str">
            <v>Important</v>
          </cell>
        </row>
        <row r="99">
          <cell r="B99" t="str">
            <v>Important</v>
          </cell>
        </row>
        <row r="100">
          <cell r="B100" t="str">
            <v>Important</v>
          </cell>
        </row>
        <row r="101">
          <cell r="B101" t="str">
            <v>Important</v>
          </cell>
        </row>
        <row r="102">
          <cell r="B102" t="str">
            <v>Important</v>
          </cell>
        </row>
        <row r="103">
          <cell r="B103" t="str">
            <v>Important</v>
          </cell>
        </row>
        <row r="104">
          <cell r="B104" t="str">
            <v>Important</v>
          </cell>
        </row>
        <row r="105">
          <cell r="B105" t="str">
            <v>Important</v>
          </cell>
        </row>
        <row r="106">
          <cell r="B106" t="str">
            <v>Important</v>
          </cell>
        </row>
        <row r="107">
          <cell r="B107" t="str">
            <v>Important</v>
          </cell>
        </row>
        <row r="108">
          <cell r="B108" t="str">
            <v>Important</v>
          </cell>
        </row>
        <row r="109">
          <cell r="B109" t="str">
            <v>Important</v>
          </cell>
        </row>
        <row r="110">
          <cell r="B110" t="str">
            <v>Important</v>
          </cell>
        </row>
        <row r="111">
          <cell r="B111" t="str">
            <v>Important</v>
          </cell>
        </row>
        <row r="112">
          <cell r="B112" t="str">
            <v>Important</v>
          </cell>
        </row>
        <row r="113">
          <cell r="B113" t="str">
            <v>Important</v>
          </cell>
        </row>
        <row r="114">
          <cell r="B114" t="str">
            <v>Important</v>
          </cell>
        </row>
        <row r="115">
          <cell r="B115" t="str">
            <v>Important</v>
          </cell>
        </row>
        <row r="117">
          <cell r="B117" t="str">
            <v>Important</v>
          </cell>
        </row>
        <row r="118">
          <cell r="B118" t="str">
            <v>Important</v>
          </cell>
        </row>
        <row r="119">
          <cell r="B119" t="str">
            <v>Important</v>
          </cell>
        </row>
        <row r="120">
          <cell r="B120" t="str">
            <v>Important</v>
          </cell>
        </row>
        <row r="121">
          <cell r="B121" t="str">
            <v>Important</v>
          </cell>
        </row>
        <row r="122">
          <cell r="B122" t="str">
            <v>Important</v>
          </cell>
        </row>
        <row r="123">
          <cell r="B123" t="str">
            <v>Important</v>
          </cell>
        </row>
        <row r="124">
          <cell r="B124" t="str">
            <v>Important</v>
          </cell>
        </row>
        <row r="125">
          <cell r="B125" t="str">
            <v>Important</v>
          </cell>
        </row>
        <row r="126">
          <cell r="B126" t="str">
            <v>Important</v>
          </cell>
        </row>
        <row r="127">
          <cell r="B127" t="str">
            <v>Important</v>
          </cell>
        </row>
        <row r="129">
          <cell r="B129" t="str">
            <v>Important</v>
          </cell>
        </row>
        <row r="130">
          <cell r="B130" t="str">
            <v>Important</v>
          </cell>
        </row>
        <row r="131">
          <cell r="B131" t="str">
            <v>Important</v>
          </cell>
        </row>
        <row r="132">
          <cell r="B132"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40">
          <cell r="B140" t="str">
            <v>Important</v>
          </cell>
        </row>
        <row r="141">
          <cell r="B141" t="str">
            <v>Important</v>
          </cell>
        </row>
        <row r="142">
          <cell r="B142" t="str">
            <v>Important</v>
          </cell>
        </row>
        <row r="144">
          <cell r="B144" t="str">
            <v>Important</v>
          </cell>
        </row>
        <row r="145">
          <cell r="B145" t="str">
            <v>Important</v>
          </cell>
        </row>
        <row r="146">
          <cell r="B146" t="str">
            <v>Important</v>
          </cell>
        </row>
        <row r="147">
          <cell r="B147" t="str">
            <v>Important</v>
          </cell>
        </row>
        <row r="148">
          <cell r="B148" t="str">
            <v>Important</v>
          </cell>
        </row>
        <row r="150">
          <cell r="B150" t="str">
            <v>Important</v>
          </cell>
        </row>
        <row r="151">
          <cell r="B151" t="str">
            <v>Important</v>
          </cell>
        </row>
        <row r="152">
          <cell r="B152" t="str">
            <v>Important</v>
          </cell>
        </row>
        <row r="153">
          <cell r="B153" t="str">
            <v>Important</v>
          </cell>
        </row>
        <row r="154">
          <cell r="B154" t="str">
            <v>Important</v>
          </cell>
        </row>
        <row r="155">
          <cell r="B155" t="str">
            <v>Important</v>
          </cell>
        </row>
        <row r="156">
          <cell r="B156" t="str">
            <v>Important</v>
          </cell>
        </row>
        <row r="157">
          <cell r="B157" t="str">
            <v>Important</v>
          </cell>
        </row>
        <row r="158">
          <cell r="B158" t="str">
            <v>Important</v>
          </cell>
        </row>
        <row r="159">
          <cell r="B159" t="str">
            <v>Important</v>
          </cell>
        </row>
        <row r="160">
          <cell r="B160" t="str">
            <v>Important</v>
          </cell>
        </row>
        <row r="161">
          <cell r="B161" t="str">
            <v>Important</v>
          </cell>
        </row>
        <row r="162">
          <cell r="B162" t="str">
            <v>Important</v>
          </cell>
        </row>
        <row r="163">
          <cell r="B163" t="str">
            <v>Important</v>
          </cell>
        </row>
        <row r="164">
          <cell r="B164" t="str">
            <v>Important</v>
          </cell>
        </row>
        <row r="166">
          <cell r="B166" t="str">
            <v>Important</v>
          </cell>
        </row>
        <row r="167">
          <cell r="B167" t="str">
            <v>Important</v>
          </cell>
        </row>
        <row r="168">
          <cell r="B168" t="str">
            <v>Important</v>
          </cell>
        </row>
        <row r="169">
          <cell r="B169" t="str">
            <v>Important</v>
          </cell>
        </row>
        <row r="170">
          <cell r="B170" t="str">
            <v>Important</v>
          </cell>
        </row>
        <row r="171">
          <cell r="B171" t="str">
            <v>Important</v>
          </cell>
        </row>
        <row r="172">
          <cell r="B172" t="str">
            <v>Important</v>
          </cell>
        </row>
        <row r="173">
          <cell r="B173" t="str">
            <v>Important</v>
          </cell>
        </row>
        <row r="174">
          <cell r="B174" t="str">
            <v>Important</v>
          </cell>
        </row>
        <row r="175">
          <cell r="B175" t="str">
            <v>Important</v>
          </cell>
        </row>
        <row r="178">
          <cell r="B178" t="str">
            <v>Important</v>
          </cell>
        </row>
        <row r="179">
          <cell r="B179" t="str">
            <v>Important</v>
          </cell>
        </row>
        <row r="180">
          <cell r="B180" t="str">
            <v>Important</v>
          </cell>
        </row>
        <row r="181">
          <cell r="B181" t="str">
            <v>Important</v>
          </cell>
        </row>
        <row r="182">
          <cell r="B182" t="str">
            <v>Important</v>
          </cell>
        </row>
        <row r="183">
          <cell r="B183" t="str">
            <v>Important</v>
          </cell>
        </row>
        <row r="184">
          <cell r="B184" t="str">
            <v>Important</v>
          </cell>
        </row>
        <row r="186">
          <cell r="B186" t="str">
            <v>Important</v>
          </cell>
        </row>
        <row r="187">
          <cell r="B187" t="str">
            <v>Important</v>
          </cell>
        </row>
        <row r="188">
          <cell r="B188" t="str">
            <v>Important</v>
          </cell>
        </row>
        <row r="189">
          <cell r="B189" t="str">
            <v>Important</v>
          </cell>
        </row>
        <row r="190">
          <cell r="B190" t="str">
            <v>Important</v>
          </cell>
        </row>
        <row r="192">
          <cell r="B192" t="str">
            <v>Important</v>
          </cell>
        </row>
        <row r="193">
          <cell r="B193" t="str">
            <v>Important</v>
          </cell>
        </row>
        <row r="194">
          <cell r="B194" t="str">
            <v>Important</v>
          </cell>
        </row>
        <row r="195">
          <cell r="B195" t="str">
            <v>Important</v>
          </cell>
        </row>
        <row r="196">
          <cell r="B196" t="str">
            <v>Important</v>
          </cell>
        </row>
        <row r="197">
          <cell r="B197" t="str">
            <v>Important</v>
          </cell>
        </row>
        <row r="198">
          <cell r="B198" t="str">
            <v>Important</v>
          </cell>
        </row>
        <row r="199">
          <cell r="B199" t="str">
            <v>Important</v>
          </cell>
        </row>
        <row r="200">
          <cell r="B200" t="str">
            <v>Important</v>
          </cell>
        </row>
        <row r="201">
          <cell r="B201" t="str">
            <v>Important</v>
          </cell>
        </row>
        <row r="203">
          <cell r="B203" t="str">
            <v>Important</v>
          </cell>
        </row>
        <row r="204">
          <cell r="B204" t="str">
            <v>Important</v>
          </cell>
        </row>
        <row r="205">
          <cell r="B205" t="str">
            <v>Important</v>
          </cell>
        </row>
        <row r="206">
          <cell r="B206" t="str">
            <v>Important</v>
          </cell>
        </row>
        <row r="207">
          <cell r="B207" t="str">
            <v>Important</v>
          </cell>
        </row>
        <row r="208">
          <cell r="B208" t="str">
            <v>Important</v>
          </cell>
        </row>
        <row r="209">
          <cell r="B209" t="str">
            <v>Important</v>
          </cell>
        </row>
        <row r="210">
          <cell r="B210" t="str">
            <v>Important</v>
          </cell>
        </row>
        <row r="211">
          <cell r="B211" t="str">
            <v>Important</v>
          </cell>
        </row>
        <row r="212">
          <cell r="B212" t="str">
            <v>Important</v>
          </cell>
        </row>
        <row r="213">
          <cell r="B213" t="str">
            <v>Important</v>
          </cell>
        </row>
        <row r="214">
          <cell r="B214" t="str">
            <v>Important</v>
          </cell>
        </row>
        <row r="215">
          <cell r="B215" t="str">
            <v>Important</v>
          </cell>
        </row>
        <row r="216">
          <cell r="B216" t="str">
            <v>Important</v>
          </cell>
        </row>
        <row r="217">
          <cell r="B217" t="str">
            <v>Important</v>
          </cell>
        </row>
        <row r="218">
          <cell r="B218" t="str">
            <v>Important</v>
          </cell>
        </row>
        <row r="219">
          <cell r="B219" t="str">
            <v>Important</v>
          </cell>
        </row>
        <row r="220">
          <cell r="B220" t="str">
            <v>Important</v>
          </cell>
        </row>
        <row r="221">
          <cell r="B221" t="str">
            <v>Important</v>
          </cell>
        </row>
        <row r="222">
          <cell r="B222" t="str">
            <v>Important</v>
          </cell>
        </row>
        <row r="224">
          <cell r="B224" t="str">
            <v>Important</v>
          </cell>
        </row>
        <row r="225">
          <cell r="B225" t="str">
            <v>Important</v>
          </cell>
        </row>
        <row r="227">
          <cell r="B227" t="str">
            <v>Important</v>
          </cell>
        </row>
        <row r="228">
          <cell r="B228" t="str">
            <v>Important</v>
          </cell>
        </row>
        <row r="229">
          <cell r="B229" t="str">
            <v>Important</v>
          </cell>
        </row>
        <row r="230">
          <cell r="B230" t="str">
            <v>Important</v>
          </cell>
        </row>
        <row r="231">
          <cell r="B231" t="str">
            <v>Important</v>
          </cell>
        </row>
        <row r="232">
          <cell r="B232" t="str">
            <v>Important</v>
          </cell>
        </row>
        <row r="233">
          <cell r="B233" t="str">
            <v>Important</v>
          </cell>
        </row>
        <row r="234">
          <cell r="B234" t="str">
            <v>Important</v>
          </cell>
        </row>
        <row r="235">
          <cell r="B235" t="str">
            <v>Important</v>
          </cell>
        </row>
        <row r="236">
          <cell r="B236" t="str">
            <v>Important</v>
          </cell>
        </row>
        <row r="237">
          <cell r="B237" t="str">
            <v>Important</v>
          </cell>
        </row>
        <row r="238">
          <cell r="B238" t="str">
            <v>Important</v>
          </cell>
        </row>
        <row r="239">
          <cell r="B239" t="str">
            <v>Important</v>
          </cell>
        </row>
        <row r="240">
          <cell r="B240" t="str">
            <v>Important</v>
          </cell>
        </row>
        <row r="242">
          <cell r="B242" t="str">
            <v>Important</v>
          </cell>
        </row>
        <row r="244">
          <cell r="B244" t="str">
            <v>Important</v>
          </cell>
        </row>
        <row r="246">
          <cell r="B246" t="str">
            <v>Important</v>
          </cell>
        </row>
        <row r="248">
          <cell r="B248" t="str">
            <v>Important</v>
          </cell>
        </row>
        <row r="249">
          <cell r="B249" t="str">
            <v>Important</v>
          </cell>
        </row>
        <row r="251">
          <cell r="B251" t="str">
            <v>Important</v>
          </cell>
        </row>
        <row r="253">
          <cell r="B253" t="str">
            <v>Important</v>
          </cell>
        </row>
        <row r="255">
          <cell r="B255" t="str">
            <v>Important</v>
          </cell>
        </row>
        <row r="257">
          <cell r="B257" t="str">
            <v>Important</v>
          </cell>
        </row>
        <row r="259">
          <cell r="B259" t="str">
            <v>Important</v>
          </cell>
        </row>
      </sheetData>
      <sheetData sheetId="6">
        <row r="4">
          <cell r="B4" t="str">
            <v>Crucial</v>
          </cell>
        </row>
        <row r="5">
          <cell r="B5" t="str">
            <v>Crucial</v>
          </cell>
        </row>
        <row r="6">
          <cell r="B6" t="str">
            <v>Crucial</v>
          </cell>
        </row>
        <row r="7">
          <cell r="B7" t="str">
            <v>Crucial</v>
          </cell>
        </row>
        <row r="8">
          <cell r="B8" t="str">
            <v>Crucial</v>
          </cell>
        </row>
        <row r="9">
          <cell r="B9" t="str">
            <v>Crucial</v>
          </cell>
        </row>
        <row r="10">
          <cell r="B10" t="str">
            <v>Crucial</v>
          </cell>
        </row>
        <row r="11">
          <cell r="B11" t="str">
            <v>Crucial</v>
          </cell>
        </row>
        <row r="12">
          <cell r="B12" t="str">
            <v>Crucial</v>
          </cell>
        </row>
        <row r="13">
          <cell r="B13" t="str">
            <v>Crucial</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32">
          <cell r="B32" t="str">
            <v>Crucial</v>
          </cell>
        </row>
        <row r="33">
          <cell r="B33" t="str">
            <v>Important</v>
          </cell>
        </row>
        <row r="34">
          <cell r="B34" t="str">
            <v>Important</v>
          </cell>
        </row>
        <row r="35">
          <cell r="B35" t="str">
            <v>Important</v>
          </cell>
        </row>
        <row r="36">
          <cell r="B36" t="str">
            <v>Important</v>
          </cell>
        </row>
        <row r="37">
          <cell r="B37" t="str">
            <v>Important</v>
          </cell>
        </row>
        <row r="38">
          <cell r="B38"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8">
          <cell r="B48" t="str">
            <v>Important</v>
          </cell>
        </row>
        <row r="49">
          <cell r="B49" t="str">
            <v>Important</v>
          </cell>
        </row>
        <row r="50">
          <cell r="B50" t="str">
            <v>Important</v>
          </cell>
        </row>
        <row r="51">
          <cell r="B51" t="str">
            <v>Important</v>
          </cell>
        </row>
        <row r="52">
          <cell r="B52" t="str">
            <v>Important</v>
          </cell>
        </row>
        <row r="53">
          <cell r="B53" t="str">
            <v>Important</v>
          </cell>
        </row>
        <row r="54">
          <cell r="B54" t="str">
            <v>Important</v>
          </cell>
        </row>
        <row r="55">
          <cell r="B55" t="str">
            <v>Important</v>
          </cell>
        </row>
        <row r="56">
          <cell r="B56" t="str">
            <v>Important</v>
          </cell>
        </row>
        <row r="57">
          <cell r="B57" t="str">
            <v>Important</v>
          </cell>
        </row>
        <row r="58">
          <cell r="B58" t="str">
            <v>Important</v>
          </cell>
        </row>
        <row r="59">
          <cell r="B59" t="str">
            <v>Crucial</v>
          </cell>
        </row>
        <row r="60">
          <cell r="B60" t="str">
            <v>Important</v>
          </cell>
        </row>
        <row r="61">
          <cell r="B61" t="str">
            <v>Important</v>
          </cell>
        </row>
        <row r="62">
          <cell r="B62" t="str">
            <v>Important</v>
          </cell>
        </row>
        <row r="63">
          <cell r="B63" t="str">
            <v>Important</v>
          </cell>
        </row>
        <row r="64">
          <cell r="B64"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4">
          <cell r="B74" t="str">
            <v>Important</v>
          </cell>
        </row>
        <row r="75">
          <cell r="B75" t="str">
            <v>Important</v>
          </cell>
        </row>
        <row r="76">
          <cell r="B76" t="str">
            <v>Important</v>
          </cell>
        </row>
        <row r="77">
          <cell r="B77" t="str">
            <v>Important</v>
          </cell>
        </row>
        <row r="78">
          <cell r="B78" t="str">
            <v>Important</v>
          </cell>
        </row>
        <row r="94">
          <cell r="B94" t="str">
            <v>Crucial</v>
          </cell>
        </row>
        <row r="95">
          <cell r="B95" t="str">
            <v>Crucial</v>
          </cell>
        </row>
        <row r="96">
          <cell r="B96" t="str">
            <v>Crucial</v>
          </cell>
        </row>
        <row r="97">
          <cell r="B97" t="str">
            <v>Crucial</v>
          </cell>
        </row>
        <row r="99">
          <cell r="B99" t="str">
            <v>Important</v>
          </cell>
        </row>
        <row r="100">
          <cell r="B100" t="str">
            <v>Important</v>
          </cell>
        </row>
        <row r="101">
          <cell r="B101" t="str">
            <v>Important</v>
          </cell>
        </row>
        <row r="102">
          <cell r="B102" t="str">
            <v>Important</v>
          </cell>
        </row>
        <row r="104">
          <cell r="B104" t="str">
            <v>Important</v>
          </cell>
        </row>
        <row r="105">
          <cell r="B105" t="str">
            <v>Important</v>
          </cell>
        </row>
        <row r="106">
          <cell r="B106" t="str">
            <v>Important</v>
          </cell>
        </row>
        <row r="107">
          <cell r="B107" t="str">
            <v>Important</v>
          </cell>
        </row>
        <row r="108">
          <cell r="B108" t="str">
            <v>Important</v>
          </cell>
        </row>
        <row r="110">
          <cell r="B110" t="str">
            <v>Important</v>
          </cell>
        </row>
        <row r="111">
          <cell r="B111" t="str">
            <v>Important</v>
          </cell>
        </row>
        <row r="112">
          <cell r="B112" t="str">
            <v>Important</v>
          </cell>
        </row>
        <row r="113">
          <cell r="B113" t="str">
            <v>Important</v>
          </cell>
        </row>
        <row r="115">
          <cell r="B115" t="str">
            <v>Crucial</v>
          </cell>
        </row>
        <row r="116">
          <cell r="B116" t="str">
            <v>Important</v>
          </cell>
        </row>
        <row r="117">
          <cell r="B117" t="str">
            <v>Important</v>
          </cell>
        </row>
        <row r="119">
          <cell r="B119" t="str">
            <v>Important</v>
          </cell>
        </row>
        <row r="120">
          <cell r="B120" t="str">
            <v>Important</v>
          </cell>
        </row>
        <row r="121">
          <cell r="B121" t="str">
            <v>Important</v>
          </cell>
        </row>
        <row r="122">
          <cell r="B122" t="str">
            <v>Important</v>
          </cell>
        </row>
        <row r="123">
          <cell r="B123" t="str">
            <v>Important</v>
          </cell>
        </row>
        <row r="125">
          <cell r="B125" t="str">
            <v>Important</v>
          </cell>
        </row>
        <row r="126">
          <cell r="B126" t="str">
            <v>Important</v>
          </cell>
        </row>
        <row r="127">
          <cell r="B127" t="str">
            <v>Important</v>
          </cell>
        </row>
        <row r="128">
          <cell r="B128" t="str">
            <v>Important</v>
          </cell>
        </row>
        <row r="129">
          <cell r="B129" t="str">
            <v>Important</v>
          </cell>
        </row>
        <row r="130">
          <cell r="B130" t="str">
            <v>Important</v>
          </cell>
        </row>
        <row r="131">
          <cell r="B131" t="str">
            <v>Important</v>
          </cell>
        </row>
        <row r="132">
          <cell r="B132"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39">
          <cell r="B139" t="str">
            <v>Important</v>
          </cell>
        </row>
        <row r="140">
          <cell r="B140" t="str">
            <v>Important</v>
          </cell>
        </row>
        <row r="141">
          <cell r="B141" t="str">
            <v>Important</v>
          </cell>
        </row>
        <row r="142">
          <cell r="B142" t="str">
            <v>Important</v>
          </cell>
        </row>
        <row r="143">
          <cell r="B143" t="str">
            <v>Important</v>
          </cell>
        </row>
        <row r="145">
          <cell r="B145" t="str">
            <v>Important</v>
          </cell>
        </row>
        <row r="146">
          <cell r="B146" t="str">
            <v>Important</v>
          </cell>
        </row>
        <row r="147">
          <cell r="B147" t="str">
            <v>Important</v>
          </cell>
        </row>
        <row r="148">
          <cell r="B148" t="str">
            <v>Important</v>
          </cell>
        </row>
        <row r="149">
          <cell r="B149" t="str">
            <v>Important</v>
          </cell>
        </row>
        <row r="150">
          <cell r="B150" t="str">
            <v>Important</v>
          </cell>
        </row>
        <row r="151">
          <cell r="B151" t="str">
            <v>Important</v>
          </cell>
        </row>
        <row r="152">
          <cell r="B152" t="str">
            <v>Important</v>
          </cell>
        </row>
        <row r="153">
          <cell r="B153" t="str">
            <v>Important</v>
          </cell>
        </row>
        <row r="154">
          <cell r="B154" t="str">
            <v>Important</v>
          </cell>
        </row>
        <row r="155">
          <cell r="B155" t="str">
            <v>Important</v>
          </cell>
        </row>
        <row r="156">
          <cell r="B156" t="str">
            <v>Important</v>
          </cell>
        </row>
        <row r="157">
          <cell r="B157" t="str">
            <v>Important</v>
          </cell>
        </row>
        <row r="158">
          <cell r="B158" t="str">
            <v>Important</v>
          </cell>
        </row>
        <row r="159">
          <cell r="B159" t="str">
            <v>Important</v>
          </cell>
        </row>
        <row r="161">
          <cell r="B161" t="str">
            <v>Important</v>
          </cell>
        </row>
        <row r="162">
          <cell r="B162" t="str">
            <v>Important</v>
          </cell>
        </row>
        <row r="164">
          <cell r="B164" t="str">
            <v>Important</v>
          </cell>
        </row>
        <row r="165">
          <cell r="B165" t="str">
            <v>Important</v>
          </cell>
        </row>
        <row r="166">
          <cell r="B166" t="str">
            <v>Important</v>
          </cell>
        </row>
        <row r="167">
          <cell r="B167" t="str">
            <v>Important</v>
          </cell>
        </row>
        <row r="168">
          <cell r="B168" t="str">
            <v>Important</v>
          </cell>
        </row>
        <row r="169">
          <cell r="B169" t="str">
            <v>Crucial</v>
          </cell>
        </row>
        <row r="170">
          <cell r="B170" t="str">
            <v>Crucial</v>
          </cell>
        </row>
        <row r="172">
          <cell r="B172" t="str">
            <v>Crucial</v>
          </cell>
        </row>
        <row r="173">
          <cell r="B173" t="str">
            <v>Crucial</v>
          </cell>
        </row>
        <row r="174">
          <cell r="B174" t="str">
            <v>Crucial</v>
          </cell>
        </row>
        <row r="176">
          <cell r="B176" t="str">
            <v>Important</v>
          </cell>
        </row>
        <row r="177">
          <cell r="B177" t="str">
            <v>Important</v>
          </cell>
        </row>
        <row r="178">
          <cell r="B178" t="str">
            <v>Important</v>
          </cell>
        </row>
        <row r="179">
          <cell r="B179" t="str">
            <v>Important</v>
          </cell>
        </row>
        <row r="180">
          <cell r="B180" t="str">
            <v>Important</v>
          </cell>
        </row>
        <row r="181">
          <cell r="B181" t="str">
            <v>Important</v>
          </cell>
        </row>
        <row r="182">
          <cell r="B182" t="str">
            <v>Important</v>
          </cell>
        </row>
        <row r="183">
          <cell r="B183" t="str">
            <v>Important</v>
          </cell>
        </row>
        <row r="184">
          <cell r="B184" t="str">
            <v>Crucial</v>
          </cell>
        </row>
        <row r="185">
          <cell r="B185" t="str">
            <v>Crucial</v>
          </cell>
        </row>
        <row r="186">
          <cell r="B186" t="str">
            <v>Important</v>
          </cell>
        </row>
        <row r="187">
          <cell r="B187" t="str">
            <v>Important</v>
          </cell>
        </row>
        <row r="188">
          <cell r="B188" t="str">
            <v>Important</v>
          </cell>
        </row>
        <row r="189">
          <cell r="B189" t="str">
            <v>Important</v>
          </cell>
        </row>
        <row r="190">
          <cell r="B190" t="str">
            <v>Important</v>
          </cell>
        </row>
        <row r="191">
          <cell r="B191" t="str">
            <v>Important</v>
          </cell>
        </row>
        <row r="192">
          <cell r="B192" t="str">
            <v>Important</v>
          </cell>
        </row>
        <row r="193">
          <cell r="B193" t="str">
            <v>Important</v>
          </cell>
        </row>
        <row r="194">
          <cell r="B194" t="str">
            <v>Important</v>
          </cell>
        </row>
        <row r="195">
          <cell r="B195" t="str">
            <v>Important</v>
          </cell>
        </row>
        <row r="196">
          <cell r="B196" t="str">
            <v>Important</v>
          </cell>
        </row>
        <row r="198">
          <cell r="B198" t="str">
            <v>Important</v>
          </cell>
        </row>
        <row r="199">
          <cell r="B199" t="str">
            <v>Important</v>
          </cell>
        </row>
        <row r="200">
          <cell r="B200" t="str">
            <v>Important</v>
          </cell>
        </row>
        <row r="201">
          <cell r="B201" t="str">
            <v>Important</v>
          </cell>
        </row>
        <row r="202">
          <cell r="B202" t="str">
            <v>Important</v>
          </cell>
        </row>
        <row r="203">
          <cell r="B203" t="str">
            <v>Important</v>
          </cell>
        </row>
        <row r="204">
          <cell r="B204" t="str">
            <v>Important</v>
          </cell>
        </row>
        <row r="205">
          <cell r="B205" t="str">
            <v>Important</v>
          </cell>
        </row>
        <row r="206">
          <cell r="B206" t="str">
            <v>Important</v>
          </cell>
        </row>
        <row r="207">
          <cell r="B207" t="str">
            <v>Important</v>
          </cell>
        </row>
        <row r="208">
          <cell r="B208" t="str">
            <v>Important</v>
          </cell>
        </row>
        <row r="209">
          <cell r="B209" t="str">
            <v>Important</v>
          </cell>
        </row>
        <row r="210">
          <cell r="B210" t="str">
            <v>Important</v>
          </cell>
        </row>
        <row r="211">
          <cell r="B211" t="str">
            <v>Important</v>
          </cell>
        </row>
        <row r="212">
          <cell r="B212" t="str">
            <v>Important</v>
          </cell>
        </row>
        <row r="213">
          <cell r="B213" t="str">
            <v>Important</v>
          </cell>
        </row>
        <row r="214">
          <cell r="B214" t="str">
            <v>Important</v>
          </cell>
        </row>
        <row r="215">
          <cell r="B215" t="str">
            <v>Crucial</v>
          </cell>
        </row>
        <row r="216">
          <cell r="B216" t="str">
            <v>Important</v>
          </cell>
        </row>
        <row r="217">
          <cell r="B217" t="str">
            <v>Crucial</v>
          </cell>
        </row>
        <row r="218">
          <cell r="B218" t="str">
            <v>Crucial</v>
          </cell>
        </row>
        <row r="219">
          <cell r="B219" t="str">
            <v>Important</v>
          </cell>
        </row>
        <row r="220">
          <cell r="B220" t="str">
            <v>Important</v>
          </cell>
        </row>
        <row r="221">
          <cell r="B221" t="str">
            <v>Important</v>
          </cell>
        </row>
        <row r="222">
          <cell r="B222" t="str">
            <v>Crucial</v>
          </cell>
        </row>
        <row r="223">
          <cell r="B223" t="str">
            <v>Important</v>
          </cell>
        </row>
        <row r="224">
          <cell r="B224" t="str">
            <v>Important</v>
          </cell>
        </row>
        <row r="225">
          <cell r="B225" t="str">
            <v>Important</v>
          </cell>
        </row>
        <row r="226">
          <cell r="B226" t="str">
            <v>Important</v>
          </cell>
        </row>
        <row r="228">
          <cell r="B228" t="str">
            <v>Important</v>
          </cell>
        </row>
        <row r="229">
          <cell r="B229" t="str">
            <v>Important</v>
          </cell>
        </row>
        <row r="230">
          <cell r="B230" t="str">
            <v>Important</v>
          </cell>
        </row>
        <row r="231">
          <cell r="B231" t="str">
            <v>Important</v>
          </cell>
        </row>
        <row r="232">
          <cell r="B232" t="str">
            <v>Important</v>
          </cell>
        </row>
        <row r="233">
          <cell r="B233" t="str">
            <v>Important</v>
          </cell>
        </row>
        <row r="234">
          <cell r="B234" t="str">
            <v>Important</v>
          </cell>
        </row>
        <row r="235">
          <cell r="B235" t="str">
            <v>Important</v>
          </cell>
        </row>
        <row r="236">
          <cell r="B236" t="str">
            <v>Important</v>
          </cell>
        </row>
        <row r="237">
          <cell r="B237" t="str">
            <v>Important</v>
          </cell>
        </row>
        <row r="238">
          <cell r="B238" t="str">
            <v>Important</v>
          </cell>
        </row>
        <row r="239">
          <cell r="B239" t="str">
            <v>Important</v>
          </cell>
        </row>
        <row r="240">
          <cell r="B240" t="str">
            <v>Important</v>
          </cell>
        </row>
        <row r="243">
          <cell r="B243" t="str">
            <v>Important</v>
          </cell>
        </row>
        <row r="244">
          <cell r="B244" t="str">
            <v>Important</v>
          </cell>
        </row>
        <row r="245">
          <cell r="B245" t="str">
            <v>Important</v>
          </cell>
        </row>
        <row r="246">
          <cell r="B246" t="str">
            <v>Important</v>
          </cell>
        </row>
        <row r="247">
          <cell r="B247" t="str">
            <v>Important</v>
          </cell>
        </row>
        <row r="248">
          <cell r="B248" t="str">
            <v>Important</v>
          </cell>
        </row>
        <row r="249">
          <cell r="B249" t="str">
            <v>Important</v>
          </cell>
        </row>
        <row r="250">
          <cell r="B250" t="str">
            <v>Important</v>
          </cell>
        </row>
        <row r="251">
          <cell r="B251" t="str">
            <v>Important</v>
          </cell>
        </row>
        <row r="252">
          <cell r="B252" t="str">
            <v>Important</v>
          </cell>
        </row>
        <row r="254">
          <cell r="B254" t="str">
            <v>Important</v>
          </cell>
        </row>
        <row r="255">
          <cell r="B255" t="str">
            <v>Important</v>
          </cell>
        </row>
        <row r="256">
          <cell r="B256" t="str">
            <v>Important</v>
          </cell>
        </row>
        <row r="257">
          <cell r="B257" t="str">
            <v>Important</v>
          </cell>
        </row>
        <row r="258">
          <cell r="B258" t="str">
            <v>Important</v>
          </cell>
        </row>
        <row r="259">
          <cell r="B259" t="str">
            <v>Important</v>
          </cell>
        </row>
        <row r="260">
          <cell r="B260" t="str">
            <v>Important</v>
          </cell>
        </row>
        <row r="261">
          <cell r="B261" t="str">
            <v>Important</v>
          </cell>
        </row>
        <row r="262">
          <cell r="B262" t="str">
            <v>Important</v>
          </cell>
        </row>
        <row r="263">
          <cell r="B263" t="str">
            <v>Important</v>
          </cell>
        </row>
        <row r="264">
          <cell r="B264" t="str">
            <v>Important</v>
          </cell>
        </row>
        <row r="265">
          <cell r="B265" t="str">
            <v>Important</v>
          </cell>
        </row>
        <row r="266">
          <cell r="B266" t="str">
            <v>Important</v>
          </cell>
        </row>
        <row r="267">
          <cell r="B267" t="str">
            <v>Important</v>
          </cell>
        </row>
        <row r="268">
          <cell r="B268" t="str">
            <v>Important</v>
          </cell>
        </row>
        <row r="269">
          <cell r="B269" t="str">
            <v>Important</v>
          </cell>
        </row>
        <row r="270">
          <cell r="B270" t="str">
            <v>Important</v>
          </cell>
        </row>
        <row r="271">
          <cell r="B271" t="str">
            <v>Important</v>
          </cell>
        </row>
        <row r="272">
          <cell r="B272" t="str">
            <v>Important</v>
          </cell>
        </row>
        <row r="273">
          <cell r="B273" t="str">
            <v>Important</v>
          </cell>
        </row>
        <row r="275">
          <cell r="B275" t="str">
            <v>Important</v>
          </cell>
        </row>
        <row r="276">
          <cell r="B276" t="str">
            <v>Important</v>
          </cell>
        </row>
        <row r="277">
          <cell r="B277" t="str">
            <v>Important</v>
          </cell>
        </row>
        <row r="278">
          <cell r="B278" t="str">
            <v>Important</v>
          </cell>
        </row>
        <row r="279">
          <cell r="B279" t="str">
            <v>Important</v>
          </cell>
        </row>
        <row r="280">
          <cell r="B280" t="str">
            <v>Important</v>
          </cell>
        </row>
        <row r="281">
          <cell r="B281" t="str">
            <v>Important</v>
          </cell>
        </row>
        <row r="282">
          <cell r="B282" t="str">
            <v>Important</v>
          </cell>
        </row>
        <row r="299">
          <cell r="B299" t="str">
            <v>Important</v>
          </cell>
        </row>
        <row r="300">
          <cell r="B300" t="str">
            <v>Important</v>
          </cell>
        </row>
        <row r="301">
          <cell r="B301" t="str">
            <v>Crucial</v>
          </cell>
        </row>
        <row r="302">
          <cell r="B302" t="str">
            <v>Crucial</v>
          </cell>
        </row>
        <row r="303">
          <cell r="B303" t="str">
            <v>Important</v>
          </cell>
        </row>
        <row r="304">
          <cell r="B304" t="str">
            <v>Important</v>
          </cell>
        </row>
        <row r="305">
          <cell r="B305" t="str">
            <v>Important</v>
          </cell>
        </row>
        <row r="306">
          <cell r="B306" t="str">
            <v>Important</v>
          </cell>
        </row>
        <row r="307">
          <cell r="B307" t="str">
            <v>Important</v>
          </cell>
        </row>
        <row r="308">
          <cell r="B308" t="str">
            <v>Important</v>
          </cell>
        </row>
        <row r="309">
          <cell r="B309" t="str">
            <v>Important</v>
          </cell>
        </row>
        <row r="310">
          <cell r="B310" t="str">
            <v>Important</v>
          </cell>
        </row>
        <row r="311">
          <cell r="B311" t="str">
            <v>Important</v>
          </cell>
        </row>
        <row r="312">
          <cell r="B312" t="str">
            <v>Important</v>
          </cell>
        </row>
        <row r="313">
          <cell r="B313" t="str">
            <v>Important</v>
          </cell>
        </row>
        <row r="314">
          <cell r="B314" t="str">
            <v>Important</v>
          </cell>
        </row>
        <row r="315">
          <cell r="B315" t="str">
            <v>Important</v>
          </cell>
        </row>
        <row r="316">
          <cell r="B316" t="str">
            <v>Important</v>
          </cell>
        </row>
        <row r="317">
          <cell r="B317" t="str">
            <v>Important</v>
          </cell>
        </row>
        <row r="318">
          <cell r="B318" t="str">
            <v>Important</v>
          </cell>
        </row>
        <row r="319">
          <cell r="B319" t="str">
            <v>Important</v>
          </cell>
        </row>
        <row r="320">
          <cell r="B320" t="str">
            <v>Important</v>
          </cell>
        </row>
        <row r="321">
          <cell r="B321" t="str">
            <v>Important</v>
          </cell>
        </row>
        <row r="322">
          <cell r="B322" t="str">
            <v>Important</v>
          </cell>
        </row>
        <row r="323">
          <cell r="B323" t="str">
            <v>Important</v>
          </cell>
        </row>
        <row r="324">
          <cell r="B324" t="str">
            <v>Important</v>
          </cell>
        </row>
        <row r="326">
          <cell r="B326" t="str">
            <v>Important</v>
          </cell>
        </row>
        <row r="327">
          <cell r="B327" t="str">
            <v>Important</v>
          </cell>
        </row>
        <row r="328">
          <cell r="B328" t="str">
            <v>Important</v>
          </cell>
        </row>
        <row r="329">
          <cell r="B329" t="str">
            <v>Important</v>
          </cell>
        </row>
        <row r="330">
          <cell r="B330" t="str">
            <v>Important</v>
          </cell>
        </row>
        <row r="331">
          <cell r="B331" t="str">
            <v>Important</v>
          </cell>
        </row>
        <row r="332">
          <cell r="B332" t="str">
            <v>Important</v>
          </cell>
        </row>
        <row r="333">
          <cell r="B333" t="str">
            <v>Important</v>
          </cell>
        </row>
        <row r="334">
          <cell r="B334" t="str">
            <v>Important</v>
          </cell>
        </row>
        <row r="335">
          <cell r="B335" t="str">
            <v>Important</v>
          </cell>
        </row>
        <row r="336">
          <cell r="B336" t="str">
            <v>Important</v>
          </cell>
        </row>
        <row r="337">
          <cell r="B337" t="str">
            <v>Important</v>
          </cell>
        </row>
        <row r="338">
          <cell r="B338" t="str">
            <v>Important</v>
          </cell>
        </row>
        <row r="339">
          <cell r="B339" t="str">
            <v>Important</v>
          </cell>
        </row>
        <row r="340">
          <cell r="B340" t="str">
            <v>Crucial</v>
          </cell>
        </row>
        <row r="341">
          <cell r="B341" t="str">
            <v>Important</v>
          </cell>
        </row>
        <row r="342">
          <cell r="B342" t="str">
            <v>Important</v>
          </cell>
        </row>
        <row r="343">
          <cell r="B343" t="str">
            <v>Important</v>
          </cell>
        </row>
        <row r="344">
          <cell r="B344" t="str">
            <v>Important</v>
          </cell>
        </row>
        <row r="345">
          <cell r="B345" t="str">
            <v>Important</v>
          </cell>
        </row>
        <row r="346">
          <cell r="B346" t="str">
            <v>Important</v>
          </cell>
        </row>
        <row r="347">
          <cell r="B347" t="str">
            <v>Important</v>
          </cell>
        </row>
        <row r="348">
          <cell r="B348" t="str">
            <v>Important</v>
          </cell>
        </row>
        <row r="349">
          <cell r="B349" t="str">
            <v>Important</v>
          </cell>
        </row>
        <row r="350">
          <cell r="B350" t="str">
            <v>Important</v>
          </cell>
        </row>
        <row r="351">
          <cell r="B351" t="str">
            <v>Crucial</v>
          </cell>
        </row>
        <row r="352">
          <cell r="B352" t="str">
            <v>Important</v>
          </cell>
        </row>
        <row r="353">
          <cell r="B353" t="str">
            <v>Important</v>
          </cell>
        </row>
        <row r="354">
          <cell r="B354" t="str">
            <v>Important</v>
          </cell>
        </row>
        <row r="355">
          <cell r="B355" t="str">
            <v>Important</v>
          </cell>
        </row>
        <row r="356">
          <cell r="B356" t="str">
            <v>Important</v>
          </cell>
        </row>
        <row r="357">
          <cell r="B357" t="str">
            <v>Important</v>
          </cell>
        </row>
        <row r="358">
          <cell r="B358" t="str">
            <v>Crucial</v>
          </cell>
        </row>
        <row r="359">
          <cell r="B359" t="str">
            <v>Important</v>
          </cell>
        </row>
        <row r="360">
          <cell r="B360" t="str">
            <v>Important</v>
          </cell>
        </row>
        <row r="361">
          <cell r="B361" t="str">
            <v>Important</v>
          </cell>
        </row>
        <row r="362">
          <cell r="B362" t="str">
            <v>Important</v>
          </cell>
        </row>
        <row r="363">
          <cell r="B363" t="str">
            <v>Important</v>
          </cell>
        </row>
        <row r="364">
          <cell r="B364" t="str">
            <v>Important</v>
          </cell>
        </row>
        <row r="365">
          <cell r="B365" t="str">
            <v>Important</v>
          </cell>
        </row>
        <row r="366">
          <cell r="B366" t="str">
            <v>Important</v>
          </cell>
        </row>
        <row r="367">
          <cell r="B367" t="str">
            <v>Important</v>
          </cell>
        </row>
        <row r="368">
          <cell r="B368" t="str">
            <v>Important</v>
          </cell>
        </row>
        <row r="370">
          <cell r="B370" t="str">
            <v>Important</v>
          </cell>
        </row>
        <row r="371">
          <cell r="B371" t="str">
            <v>Important</v>
          </cell>
        </row>
        <row r="372">
          <cell r="B372" t="str">
            <v>Important</v>
          </cell>
        </row>
        <row r="373">
          <cell r="B373" t="str">
            <v>Important</v>
          </cell>
        </row>
        <row r="374">
          <cell r="B374" t="str">
            <v>Important</v>
          </cell>
        </row>
        <row r="375">
          <cell r="B375" t="str">
            <v>Important</v>
          </cell>
        </row>
        <row r="376">
          <cell r="B376" t="str">
            <v>Important</v>
          </cell>
        </row>
        <row r="377">
          <cell r="B377" t="str">
            <v>Important</v>
          </cell>
        </row>
        <row r="378">
          <cell r="B378" t="str">
            <v>Important</v>
          </cell>
        </row>
        <row r="379">
          <cell r="B379" t="str">
            <v>Important</v>
          </cell>
        </row>
        <row r="380">
          <cell r="B380" t="str">
            <v>Important</v>
          </cell>
        </row>
        <row r="381">
          <cell r="B381" t="str">
            <v>Important</v>
          </cell>
        </row>
        <row r="382">
          <cell r="B382" t="str">
            <v>Important</v>
          </cell>
        </row>
        <row r="383">
          <cell r="B383" t="str">
            <v>Important</v>
          </cell>
        </row>
        <row r="384">
          <cell r="B384" t="str">
            <v>Important</v>
          </cell>
        </row>
        <row r="385">
          <cell r="B385" t="str">
            <v>Important</v>
          </cell>
        </row>
        <row r="386">
          <cell r="B386" t="str">
            <v>Important</v>
          </cell>
        </row>
        <row r="387">
          <cell r="B387" t="str">
            <v>Important</v>
          </cell>
        </row>
        <row r="388">
          <cell r="B388" t="str">
            <v>Important</v>
          </cell>
        </row>
        <row r="389">
          <cell r="B389" t="str">
            <v>Important</v>
          </cell>
        </row>
        <row r="390">
          <cell r="B390" t="str">
            <v>Important</v>
          </cell>
        </row>
        <row r="391">
          <cell r="B391" t="str">
            <v>Important</v>
          </cell>
        </row>
        <row r="392">
          <cell r="B392" t="str">
            <v>Important</v>
          </cell>
        </row>
        <row r="394">
          <cell r="B394" t="str">
            <v>Crucial</v>
          </cell>
        </row>
        <row r="395">
          <cell r="B395" t="str">
            <v>Crucial</v>
          </cell>
        </row>
        <row r="396">
          <cell r="B396" t="str">
            <v>Important</v>
          </cell>
        </row>
        <row r="397">
          <cell r="B397" t="str">
            <v>Important</v>
          </cell>
        </row>
        <row r="398">
          <cell r="B398" t="str">
            <v>Important</v>
          </cell>
        </row>
        <row r="399">
          <cell r="B399" t="str">
            <v>Important</v>
          </cell>
        </row>
        <row r="400">
          <cell r="B400" t="str">
            <v>Important</v>
          </cell>
        </row>
        <row r="401">
          <cell r="B401" t="str">
            <v>Important</v>
          </cell>
        </row>
        <row r="402">
          <cell r="B402" t="str">
            <v>Important</v>
          </cell>
        </row>
        <row r="404">
          <cell r="B404" t="str">
            <v>Important</v>
          </cell>
        </row>
        <row r="405">
          <cell r="B405" t="str">
            <v>Important</v>
          </cell>
        </row>
        <row r="406">
          <cell r="B406" t="str">
            <v>Important</v>
          </cell>
        </row>
        <row r="407">
          <cell r="B407" t="str">
            <v>Important</v>
          </cell>
        </row>
        <row r="408">
          <cell r="B408" t="str">
            <v>Important</v>
          </cell>
        </row>
        <row r="410">
          <cell r="B410" t="str">
            <v>Crucial</v>
          </cell>
        </row>
        <row r="411">
          <cell r="B411" t="str">
            <v>Important</v>
          </cell>
        </row>
        <row r="412">
          <cell r="B412" t="str">
            <v>Important</v>
          </cell>
        </row>
        <row r="413">
          <cell r="B413" t="str">
            <v>Important</v>
          </cell>
        </row>
        <row r="414">
          <cell r="B414" t="str">
            <v>Important</v>
          </cell>
        </row>
        <row r="415">
          <cell r="B415" t="str">
            <v>Important</v>
          </cell>
        </row>
        <row r="417">
          <cell r="B417" t="str">
            <v>Important</v>
          </cell>
        </row>
        <row r="418">
          <cell r="B418" t="str">
            <v>Important</v>
          </cell>
        </row>
        <row r="419">
          <cell r="B419" t="str">
            <v>Important</v>
          </cell>
        </row>
        <row r="420">
          <cell r="B420" t="str">
            <v>Important</v>
          </cell>
        </row>
        <row r="421">
          <cell r="B421" t="str">
            <v>Important</v>
          </cell>
        </row>
        <row r="422">
          <cell r="B422" t="str">
            <v>Important</v>
          </cell>
        </row>
        <row r="423">
          <cell r="B423" t="str">
            <v>Important</v>
          </cell>
        </row>
        <row r="424">
          <cell r="B424" t="str">
            <v>Important</v>
          </cell>
        </row>
        <row r="425">
          <cell r="B425" t="str">
            <v>Important</v>
          </cell>
        </row>
        <row r="444">
          <cell r="B444" t="str">
            <v>Important</v>
          </cell>
        </row>
        <row r="445">
          <cell r="B445" t="str">
            <v>Important</v>
          </cell>
        </row>
        <row r="446">
          <cell r="B446" t="str">
            <v>Important</v>
          </cell>
        </row>
        <row r="447">
          <cell r="B447" t="str">
            <v>Important</v>
          </cell>
        </row>
        <row r="448">
          <cell r="B448" t="str">
            <v>Important</v>
          </cell>
        </row>
        <row r="449">
          <cell r="B449" t="str">
            <v>Important</v>
          </cell>
        </row>
        <row r="450">
          <cell r="B450" t="str">
            <v>Important</v>
          </cell>
        </row>
        <row r="451">
          <cell r="B451" t="str">
            <v>Important</v>
          </cell>
        </row>
        <row r="452">
          <cell r="B452" t="str">
            <v>Important</v>
          </cell>
        </row>
        <row r="453">
          <cell r="B453" t="str">
            <v>Important</v>
          </cell>
        </row>
        <row r="454">
          <cell r="B454" t="str">
            <v>Important</v>
          </cell>
        </row>
        <row r="455">
          <cell r="B455" t="str">
            <v>Important</v>
          </cell>
        </row>
        <row r="456">
          <cell r="B456" t="str">
            <v>Important</v>
          </cell>
        </row>
        <row r="457">
          <cell r="B457" t="str">
            <v>Important</v>
          </cell>
        </row>
        <row r="458">
          <cell r="B458" t="str">
            <v>Important</v>
          </cell>
        </row>
        <row r="459">
          <cell r="B459" t="str">
            <v>Important</v>
          </cell>
        </row>
        <row r="460">
          <cell r="B460" t="str">
            <v>Important</v>
          </cell>
        </row>
        <row r="461">
          <cell r="B461" t="str">
            <v>Important</v>
          </cell>
        </row>
        <row r="463">
          <cell r="B463" t="str">
            <v>Important</v>
          </cell>
        </row>
        <row r="464">
          <cell r="B464" t="str">
            <v>Important</v>
          </cell>
        </row>
        <row r="465">
          <cell r="B465" t="str">
            <v>Important</v>
          </cell>
        </row>
        <row r="466">
          <cell r="B466" t="str">
            <v>Important</v>
          </cell>
        </row>
        <row r="467">
          <cell r="B467" t="str">
            <v>Important</v>
          </cell>
        </row>
        <row r="468">
          <cell r="B468" t="str">
            <v>Important</v>
          </cell>
        </row>
        <row r="469">
          <cell r="B469" t="str">
            <v>Crucial</v>
          </cell>
        </row>
        <row r="470">
          <cell r="B470" t="str">
            <v>Important</v>
          </cell>
        </row>
        <row r="471">
          <cell r="B471" t="str">
            <v>Important</v>
          </cell>
        </row>
        <row r="472">
          <cell r="B472" t="str">
            <v>Important</v>
          </cell>
        </row>
        <row r="473">
          <cell r="B473" t="str">
            <v>Important</v>
          </cell>
        </row>
        <row r="474">
          <cell r="B474" t="str">
            <v>Important</v>
          </cell>
        </row>
        <row r="475">
          <cell r="B475" t="str">
            <v>Important</v>
          </cell>
        </row>
        <row r="476">
          <cell r="B476" t="str">
            <v>Important</v>
          </cell>
        </row>
        <row r="477">
          <cell r="B477" t="str">
            <v>Important</v>
          </cell>
        </row>
        <row r="478">
          <cell r="B478" t="str">
            <v>Important</v>
          </cell>
        </row>
        <row r="479">
          <cell r="B479" t="str">
            <v>Important</v>
          </cell>
        </row>
        <row r="480">
          <cell r="B480" t="str">
            <v>Important</v>
          </cell>
        </row>
        <row r="481">
          <cell r="B481" t="str">
            <v>Important</v>
          </cell>
        </row>
        <row r="482">
          <cell r="B482" t="str">
            <v>Important</v>
          </cell>
        </row>
        <row r="483">
          <cell r="B483" t="str">
            <v>Important</v>
          </cell>
        </row>
        <row r="484">
          <cell r="B484" t="str">
            <v>Important</v>
          </cell>
        </row>
        <row r="485">
          <cell r="B485" t="str">
            <v>Important</v>
          </cell>
        </row>
        <row r="486">
          <cell r="B486" t="str">
            <v>Important</v>
          </cell>
        </row>
        <row r="487">
          <cell r="B487" t="str">
            <v>Important</v>
          </cell>
        </row>
        <row r="488">
          <cell r="B488" t="str">
            <v>Important</v>
          </cell>
        </row>
        <row r="489">
          <cell r="B489" t="str">
            <v>Important</v>
          </cell>
        </row>
        <row r="490">
          <cell r="B490" t="str">
            <v>Important</v>
          </cell>
        </row>
        <row r="491">
          <cell r="B491" t="str">
            <v>Crucial</v>
          </cell>
        </row>
        <row r="492">
          <cell r="B492" t="str">
            <v>Important</v>
          </cell>
        </row>
        <row r="493">
          <cell r="B493" t="str">
            <v>Important</v>
          </cell>
        </row>
        <row r="494">
          <cell r="B494" t="str">
            <v>Important</v>
          </cell>
        </row>
        <row r="495">
          <cell r="B495" t="str">
            <v>Important</v>
          </cell>
        </row>
        <row r="496">
          <cell r="B496" t="str">
            <v>Important</v>
          </cell>
        </row>
        <row r="497">
          <cell r="B497" t="str">
            <v>Important</v>
          </cell>
        </row>
        <row r="498">
          <cell r="B498" t="str">
            <v>Important</v>
          </cell>
        </row>
        <row r="499">
          <cell r="B499" t="str">
            <v>Important</v>
          </cell>
        </row>
        <row r="500">
          <cell r="B500" t="str">
            <v>Crucial</v>
          </cell>
        </row>
        <row r="501">
          <cell r="B501" t="str">
            <v>Important</v>
          </cell>
        </row>
        <row r="502">
          <cell r="B502" t="str">
            <v>Important</v>
          </cell>
        </row>
        <row r="503">
          <cell r="B503" t="str">
            <v>Important</v>
          </cell>
        </row>
        <row r="504">
          <cell r="B504" t="str">
            <v>Important</v>
          </cell>
        </row>
        <row r="505">
          <cell r="B505" t="str">
            <v>Important</v>
          </cell>
        </row>
        <row r="506">
          <cell r="B506" t="str">
            <v>Important</v>
          </cell>
        </row>
        <row r="507">
          <cell r="B507" t="str">
            <v>Crucial</v>
          </cell>
        </row>
        <row r="508">
          <cell r="B508" t="str">
            <v>Important</v>
          </cell>
        </row>
        <row r="509">
          <cell r="B509" t="str">
            <v>Important</v>
          </cell>
        </row>
        <row r="510">
          <cell r="B510" t="str">
            <v>Important</v>
          </cell>
        </row>
        <row r="511">
          <cell r="B511" t="str">
            <v>Important</v>
          </cell>
        </row>
        <row r="512">
          <cell r="B512" t="str">
            <v>Important</v>
          </cell>
        </row>
        <row r="513">
          <cell r="B513" t="str">
            <v>Important</v>
          </cell>
        </row>
        <row r="514">
          <cell r="B514" t="str">
            <v>Important</v>
          </cell>
        </row>
        <row r="515">
          <cell r="B515" t="str">
            <v>Important</v>
          </cell>
        </row>
        <row r="516">
          <cell r="B516" t="str">
            <v>Important</v>
          </cell>
        </row>
        <row r="517">
          <cell r="B517" t="str">
            <v>Important</v>
          </cell>
        </row>
        <row r="518">
          <cell r="B518" t="str">
            <v>Important</v>
          </cell>
        </row>
        <row r="519">
          <cell r="B519" t="str">
            <v>Important</v>
          </cell>
        </row>
        <row r="520">
          <cell r="B520" t="str">
            <v>Important</v>
          </cell>
        </row>
        <row r="521">
          <cell r="B521" t="str">
            <v>Important</v>
          </cell>
        </row>
        <row r="522">
          <cell r="B522" t="str">
            <v>Important</v>
          </cell>
        </row>
        <row r="523">
          <cell r="B523" t="str">
            <v>Important</v>
          </cell>
        </row>
        <row r="525">
          <cell r="B525" t="str">
            <v>Important</v>
          </cell>
        </row>
        <row r="526">
          <cell r="B526" t="str">
            <v>Important</v>
          </cell>
        </row>
        <row r="527">
          <cell r="B527" t="str">
            <v>Important</v>
          </cell>
        </row>
        <row r="528">
          <cell r="B528" t="str">
            <v>Important</v>
          </cell>
        </row>
        <row r="529">
          <cell r="B529" t="str">
            <v>Important</v>
          </cell>
        </row>
        <row r="530">
          <cell r="B530" t="str">
            <v>Important</v>
          </cell>
        </row>
        <row r="531">
          <cell r="B531" t="str">
            <v>Important</v>
          </cell>
        </row>
        <row r="532">
          <cell r="B532" t="str">
            <v>Important</v>
          </cell>
        </row>
        <row r="533">
          <cell r="B533" t="str">
            <v>Important</v>
          </cell>
        </row>
        <row r="534">
          <cell r="B534" t="str">
            <v>Important</v>
          </cell>
        </row>
        <row r="535">
          <cell r="B535" t="str">
            <v>Important</v>
          </cell>
        </row>
        <row r="536">
          <cell r="B536" t="str">
            <v>Important</v>
          </cell>
        </row>
        <row r="537">
          <cell r="B537" t="str">
            <v>Important</v>
          </cell>
        </row>
        <row r="538">
          <cell r="B538" t="str">
            <v>Important</v>
          </cell>
        </row>
        <row r="539">
          <cell r="B539" t="str">
            <v>Important</v>
          </cell>
        </row>
        <row r="540">
          <cell r="B540" t="str">
            <v>Important</v>
          </cell>
        </row>
        <row r="541">
          <cell r="B541" t="str">
            <v>Important</v>
          </cell>
        </row>
        <row r="542">
          <cell r="B542" t="str">
            <v>Important</v>
          </cell>
        </row>
        <row r="543">
          <cell r="B543" t="str">
            <v>Important</v>
          </cell>
        </row>
        <row r="544">
          <cell r="B544" t="str">
            <v>Important</v>
          </cell>
        </row>
        <row r="545">
          <cell r="B545" t="str">
            <v>Important</v>
          </cell>
        </row>
        <row r="546">
          <cell r="B546" t="str">
            <v>Important</v>
          </cell>
        </row>
        <row r="547">
          <cell r="B547" t="str">
            <v>Important</v>
          </cell>
        </row>
        <row r="548">
          <cell r="B548" t="str">
            <v>Important</v>
          </cell>
        </row>
        <row r="549">
          <cell r="B549" t="str">
            <v>Important</v>
          </cell>
        </row>
        <row r="550">
          <cell r="B550" t="str">
            <v>Important</v>
          </cell>
        </row>
        <row r="551">
          <cell r="B551" t="str">
            <v>Crucial</v>
          </cell>
        </row>
        <row r="552">
          <cell r="B552" t="str">
            <v>Important</v>
          </cell>
        </row>
        <row r="553">
          <cell r="B553" t="str">
            <v>Important</v>
          </cell>
        </row>
        <row r="554">
          <cell r="B554" t="str">
            <v>Important</v>
          </cell>
        </row>
        <row r="555">
          <cell r="B555" t="str">
            <v>Important</v>
          </cell>
        </row>
        <row r="556">
          <cell r="B556" t="str">
            <v>Important</v>
          </cell>
        </row>
        <row r="557">
          <cell r="B557" t="str">
            <v>Important</v>
          </cell>
        </row>
        <row r="558">
          <cell r="B558" t="str">
            <v>Important</v>
          </cell>
        </row>
        <row r="559">
          <cell r="B559" t="str">
            <v>Important</v>
          </cell>
        </row>
        <row r="560">
          <cell r="B560" t="str">
            <v>Important</v>
          </cell>
        </row>
        <row r="561">
          <cell r="B561" t="str">
            <v>Important</v>
          </cell>
        </row>
        <row r="562">
          <cell r="B562" t="str">
            <v>Important</v>
          </cell>
        </row>
        <row r="563">
          <cell r="B563" t="str">
            <v>Important</v>
          </cell>
        </row>
        <row r="564">
          <cell r="B564" t="str">
            <v>Important</v>
          </cell>
        </row>
        <row r="565">
          <cell r="B565" t="str">
            <v>Important</v>
          </cell>
        </row>
        <row r="566">
          <cell r="B566" t="str">
            <v>Important</v>
          </cell>
        </row>
        <row r="567">
          <cell r="B567" t="str">
            <v>Important</v>
          </cell>
        </row>
        <row r="568">
          <cell r="B568" t="str">
            <v>Important</v>
          </cell>
        </row>
        <row r="569">
          <cell r="B569" t="str">
            <v>Important</v>
          </cell>
        </row>
        <row r="570">
          <cell r="B570" t="str">
            <v>Important</v>
          </cell>
        </row>
        <row r="571">
          <cell r="B571" t="str">
            <v>Important</v>
          </cell>
        </row>
        <row r="572">
          <cell r="B572" t="str">
            <v>Important</v>
          </cell>
        </row>
        <row r="573">
          <cell r="B573" t="str">
            <v>Important</v>
          </cell>
        </row>
        <row r="574">
          <cell r="B574" t="str">
            <v>Important</v>
          </cell>
        </row>
        <row r="575">
          <cell r="B575" t="str">
            <v>Crucial</v>
          </cell>
        </row>
        <row r="576">
          <cell r="B576" t="str">
            <v>Important</v>
          </cell>
        </row>
        <row r="577">
          <cell r="B577" t="str">
            <v>Important</v>
          </cell>
        </row>
        <row r="578">
          <cell r="B578" t="str">
            <v>Important</v>
          </cell>
        </row>
        <row r="579">
          <cell r="B579" t="str">
            <v>Important</v>
          </cell>
        </row>
        <row r="580">
          <cell r="B580" t="str">
            <v>Important</v>
          </cell>
        </row>
        <row r="581">
          <cell r="B581" t="str">
            <v>Important</v>
          </cell>
        </row>
        <row r="582">
          <cell r="B582" t="str">
            <v>Important</v>
          </cell>
        </row>
        <row r="583">
          <cell r="B583" t="str">
            <v>Important</v>
          </cell>
        </row>
        <row r="584">
          <cell r="B584" t="str">
            <v>Important</v>
          </cell>
        </row>
        <row r="585">
          <cell r="B585" t="str">
            <v>Important</v>
          </cell>
        </row>
        <row r="586">
          <cell r="B586" t="str">
            <v>Important</v>
          </cell>
        </row>
        <row r="588">
          <cell r="B588" t="str">
            <v>Important</v>
          </cell>
        </row>
        <row r="589">
          <cell r="B589" t="str">
            <v>Important</v>
          </cell>
        </row>
        <row r="590">
          <cell r="B590" t="str">
            <v>Important</v>
          </cell>
        </row>
        <row r="591">
          <cell r="B591" t="str">
            <v>Important</v>
          </cell>
        </row>
        <row r="592">
          <cell r="B592" t="str">
            <v>Important</v>
          </cell>
        </row>
        <row r="593">
          <cell r="B593" t="str">
            <v>Important</v>
          </cell>
        </row>
        <row r="594">
          <cell r="B594" t="str">
            <v>Important</v>
          </cell>
        </row>
        <row r="595">
          <cell r="B595" t="str">
            <v>Important</v>
          </cell>
        </row>
        <row r="596">
          <cell r="B596" t="str">
            <v>Important</v>
          </cell>
        </row>
        <row r="597">
          <cell r="B597" t="str">
            <v>Important</v>
          </cell>
        </row>
        <row r="598">
          <cell r="B598" t="str">
            <v>Important</v>
          </cell>
        </row>
        <row r="599">
          <cell r="B599" t="str">
            <v>Important</v>
          </cell>
        </row>
        <row r="601">
          <cell r="B601" t="str">
            <v>Important</v>
          </cell>
        </row>
        <row r="603">
          <cell r="B603" t="str">
            <v>Important</v>
          </cell>
        </row>
        <row r="604">
          <cell r="B604" t="str">
            <v>Important</v>
          </cell>
        </row>
        <row r="605">
          <cell r="B605" t="str">
            <v>Important</v>
          </cell>
        </row>
        <row r="606">
          <cell r="B606" t="str">
            <v>Important</v>
          </cell>
        </row>
        <row r="608">
          <cell r="B608" t="str">
            <v>Important</v>
          </cell>
        </row>
        <row r="609">
          <cell r="B609" t="str">
            <v>Important</v>
          </cell>
        </row>
        <row r="610">
          <cell r="B610" t="str">
            <v>Important</v>
          </cell>
        </row>
        <row r="611">
          <cell r="B611" t="str">
            <v>Important</v>
          </cell>
        </row>
        <row r="612">
          <cell r="B612" t="str">
            <v>Important</v>
          </cell>
        </row>
        <row r="613">
          <cell r="B613" t="str">
            <v>Important</v>
          </cell>
        </row>
        <row r="614">
          <cell r="B614" t="str">
            <v>Important</v>
          </cell>
        </row>
        <row r="615">
          <cell r="B615" t="str">
            <v>Important</v>
          </cell>
        </row>
        <row r="616">
          <cell r="B616" t="str">
            <v>Important</v>
          </cell>
        </row>
        <row r="617">
          <cell r="B617" t="str">
            <v>Important</v>
          </cell>
        </row>
        <row r="618">
          <cell r="B618" t="str">
            <v>Important</v>
          </cell>
        </row>
        <row r="619">
          <cell r="B619" t="str">
            <v>Important</v>
          </cell>
        </row>
        <row r="620">
          <cell r="B620" t="str">
            <v>Important</v>
          </cell>
        </row>
        <row r="621">
          <cell r="B621" t="str">
            <v>Important</v>
          </cell>
        </row>
        <row r="622">
          <cell r="B622" t="str">
            <v>Important</v>
          </cell>
        </row>
        <row r="623">
          <cell r="B623" t="str">
            <v>Important</v>
          </cell>
        </row>
        <row r="624">
          <cell r="B624" t="str">
            <v>Important</v>
          </cell>
        </row>
        <row r="625">
          <cell r="B625" t="str">
            <v>Important</v>
          </cell>
        </row>
        <row r="627">
          <cell r="B627" t="str">
            <v>Important</v>
          </cell>
        </row>
        <row r="629">
          <cell r="B629" t="str">
            <v>Important</v>
          </cell>
        </row>
        <row r="630">
          <cell r="B630" t="str">
            <v>Important</v>
          </cell>
        </row>
        <row r="631">
          <cell r="B631" t="str">
            <v>Important</v>
          </cell>
        </row>
        <row r="632">
          <cell r="B632" t="str">
            <v>Important</v>
          </cell>
        </row>
        <row r="633">
          <cell r="B633" t="str">
            <v>Important</v>
          </cell>
        </row>
        <row r="634">
          <cell r="B634" t="str">
            <v>Important</v>
          </cell>
        </row>
        <row r="635">
          <cell r="B635" t="str">
            <v>Important</v>
          </cell>
        </row>
        <row r="636">
          <cell r="B636" t="str">
            <v>Important</v>
          </cell>
        </row>
        <row r="638">
          <cell r="B638" t="str">
            <v>Important</v>
          </cell>
        </row>
        <row r="639">
          <cell r="B639" t="str">
            <v>Important</v>
          </cell>
        </row>
        <row r="640">
          <cell r="B640" t="str">
            <v>Important</v>
          </cell>
        </row>
        <row r="641">
          <cell r="B641" t="str">
            <v>Important</v>
          </cell>
        </row>
        <row r="642">
          <cell r="B642" t="str">
            <v>Important</v>
          </cell>
        </row>
        <row r="643">
          <cell r="B643" t="str">
            <v>Important</v>
          </cell>
        </row>
        <row r="644">
          <cell r="B644" t="str">
            <v>Important</v>
          </cell>
        </row>
        <row r="646">
          <cell r="B646" t="str">
            <v>Important</v>
          </cell>
        </row>
        <row r="647">
          <cell r="B647" t="str">
            <v>Important</v>
          </cell>
        </row>
        <row r="648">
          <cell r="B648" t="str">
            <v>Important</v>
          </cell>
        </row>
        <row r="649">
          <cell r="B649" t="str">
            <v>Important</v>
          </cell>
        </row>
        <row r="650">
          <cell r="B650" t="str">
            <v>Important</v>
          </cell>
        </row>
        <row r="651">
          <cell r="B651" t="str">
            <v>Important</v>
          </cell>
        </row>
        <row r="652">
          <cell r="B652" t="str">
            <v>Important</v>
          </cell>
        </row>
        <row r="653">
          <cell r="B653" t="str">
            <v>Important</v>
          </cell>
        </row>
        <row r="654">
          <cell r="B654" t="str">
            <v>Important</v>
          </cell>
        </row>
        <row r="655">
          <cell r="B655" t="str">
            <v>Important</v>
          </cell>
        </row>
        <row r="656">
          <cell r="B656" t="str">
            <v>Important</v>
          </cell>
        </row>
        <row r="658">
          <cell r="B658" t="str">
            <v>Important</v>
          </cell>
        </row>
        <row r="659">
          <cell r="B659" t="str">
            <v>Important</v>
          </cell>
        </row>
        <row r="660">
          <cell r="B660" t="str">
            <v>Important</v>
          </cell>
        </row>
        <row r="661">
          <cell r="B661" t="str">
            <v>Important</v>
          </cell>
        </row>
        <row r="662">
          <cell r="B662" t="str">
            <v>Important</v>
          </cell>
        </row>
        <row r="663">
          <cell r="B663" t="str">
            <v>Important</v>
          </cell>
        </row>
        <row r="664">
          <cell r="B664" t="str">
            <v>Important</v>
          </cell>
        </row>
        <row r="665">
          <cell r="B665" t="str">
            <v>Crucial</v>
          </cell>
        </row>
        <row r="666">
          <cell r="B666" t="str">
            <v>Important</v>
          </cell>
        </row>
        <row r="667">
          <cell r="B667" t="str">
            <v>Important</v>
          </cell>
        </row>
        <row r="668">
          <cell r="B668" t="str">
            <v>Important</v>
          </cell>
        </row>
        <row r="669">
          <cell r="B669" t="str">
            <v>Important</v>
          </cell>
        </row>
        <row r="671">
          <cell r="B671" t="str">
            <v>Important</v>
          </cell>
        </row>
        <row r="672">
          <cell r="B672" t="str">
            <v>Important</v>
          </cell>
        </row>
        <row r="673">
          <cell r="B673" t="str">
            <v>Important</v>
          </cell>
        </row>
        <row r="674">
          <cell r="B674" t="str">
            <v>Important</v>
          </cell>
        </row>
        <row r="675">
          <cell r="B675" t="str">
            <v>Important</v>
          </cell>
        </row>
        <row r="677">
          <cell r="B677" t="str">
            <v>Important</v>
          </cell>
        </row>
        <row r="678">
          <cell r="B678" t="str">
            <v>Important</v>
          </cell>
        </row>
        <row r="679">
          <cell r="B679" t="str">
            <v>Important</v>
          </cell>
        </row>
        <row r="680">
          <cell r="B680" t="str">
            <v>Important</v>
          </cell>
        </row>
        <row r="681">
          <cell r="B681" t="str">
            <v>Important</v>
          </cell>
        </row>
        <row r="682">
          <cell r="B682" t="str">
            <v>Important</v>
          </cell>
        </row>
        <row r="683">
          <cell r="B683" t="str">
            <v>Important</v>
          </cell>
        </row>
        <row r="684">
          <cell r="B684" t="str">
            <v>Important</v>
          </cell>
        </row>
        <row r="685">
          <cell r="B685" t="str">
            <v>Important</v>
          </cell>
        </row>
        <row r="686">
          <cell r="B686" t="str">
            <v>Important</v>
          </cell>
        </row>
        <row r="687">
          <cell r="B687" t="str">
            <v>Important</v>
          </cell>
        </row>
        <row r="688">
          <cell r="B688" t="str">
            <v>Important</v>
          </cell>
        </row>
        <row r="689">
          <cell r="B689" t="str">
            <v>Important</v>
          </cell>
        </row>
        <row r="690">
          <cell r="B690" t="str">
            <v>Important</v>
          </cell>
        </row>
        <row r="691">
          <cell r="B691" t="str">
            <v>Important</v>
          </cell>
        </row>
        <row r="692">
          <cell r="B692" t="str">
            <v>Important</v>
          </cell>
        </row>
        <row r="694">
          <cell r="B694" t="str">
            <v>Important</v>
          </cell>
        </row>
        <row r="695">
          <cell r="B695" t="str">
            <v>Important</v>
          </cell>
        </row>
        <row r="696">
          <cell r="B696" t="str">
            <v>Important</v>
          </cell>
        </row>
        <row r="697">
          <cell r="B697" t="str">
            <v>Important</v>
          </cell>
        </row>
        <row r="698">
          <cell r="B698" t="str">
            <v>Important</v>
          </cell>
        </row>
        <row r="699">
          <cell r="B699" t="str">
            <v>Important</v>
          </cell>
        </row>
        <row r="700">
          <cell r="B700" t="str">
            <v>Important</v>
          </cell>
        </row>
        <row r="701">
          <cell r="B701" t="str">
            <v>Important</v>
          </cell>
        </row>
        <row r="702">
          <cell r="B702" t="str">
            <v>Important</v>
          </cell>
        </row>
        <row r="703">
          <cell r="B703" t="str">
            <v>Important</v>
          </cell>
        </row>
        <row r="704">
          <cell r="B704" t="str">
            <v>Important</v>
          </cell>
        </row>
        <row r="705">
          <cell r="B705" t="str">
            <v>Important</v>
          </cell>
        </row>
        <row r="706">
          <cell r="B706" t="str">
            <v>Important</v>
          </cell>
        </row>
        <row r="707">
          <cell r="B707" t="str">
            <v>Important</v>
          </cell>
        </row>
        <row r="708">
          <cell r="B708" t="str">
            <v>Important</v>
          </cell>
        </row>
        <row r="709">
          <cell r="B709" t="str">
            <v>Important</v>
          </cell>
        </row>
        <row r="710">
          <cell r="B710" t="str">
            <v>Important</v>
          </cell>
        </row>
        <row r="711">
          <cell r="B711" t="str">
            <v>Important</v>
          </cell>
        </row>
        <row r="712">
          <cell r="B712" t="str">
            <v>Important</v>
          </cell>
        </row>
        <row r="713">
          <cell r="B713" t="str">
            <v>Important</v>
          </cell>
        </row>
        <row r="714">
          <cell r="B714" t="str">
            <v>Important</v>
          </cell>
        </row>
        <row r="715">
          <cell r="B715" t="str">
            <v>Important</v>
          </cell>
        </row>
        <row r="716">
          <cell r="B716" t="str">
            <v>Important</v>
          </cell>
        </row>
        <row r="717">
          <cell r="B717" t="str">
            <v>Important</v>
          </cell>
        </row>
        <row r="718">
          <cell r="B718" t="str">
            <v>Important</v>
          </cell>
        </row>
        <row r="720">
          <cell r="B720" t="str">
            <v>Crucial</v>
          </cell>
        </row>
        <row r="721">
          <cell r="B721" t="str">
            <v>Crucial</v>
          </cell>
        </row>
        <row r="722">
          <cell r="B722" t="str">
            <v>Important</v>
          </cell>
        </row>
        <row r="723">
          <cell r="B723" t="str">
            <v>Important</v>
          </cell>
        </row>
        <row r="724">
          <cell r="B724" t="str">
            <v>Important</v>
          </cell>
        </row>
        <row r="725">
          <cell r="B725" t="str">
            <v>Important</v>
          </cell>
        </row>
        <row r="726">
          <cell r="B726" t="str">
            <v>Important</v>
          </cell>
        </row>
        <row r="727">
          <cell r="B727" t="str">
            <v>Important</v>
          </cell>
        </row>
        <row r="728">
          <cell r="B728" t="str">
            <v>Important</v>
          </cell>
        </row>
        <row r="729">
          <cell r="B729" t="str">
            <v>Important</v>
          </cell>
        </row>
        <row r="730">
          <cell r="B730" t="str">
            <v>Important</v>
          </cell>
        </row>
        <row r="731">
          <cell r="B731" t="str">
            <v>Important</v>
          </cell>
        </row>
        <row r="732">
          <cell r="B732" t="str">
            <v>Important</v>
          </cell>
        </row>
        <row r="733">
          <cell r="B733" t="str">
            <v>Important</v>
          </cell>
        </row>
        <row r="734">
          <cell r="B734" t="str">
            <v>Important</v>
          </cell>
        </row>
        <row r="735">
          <cell r="B735" t="str">
            <v>Important</v>
          </cell>
        </row>
        <row r="736">
          <cell r="B736" t="str">
            <v>Important</v>
          </cell>
        </row>
        <row r="737">
          <cell r="B737" t="str">
            <v>Important</v>
          </cell>
        </row>
        <row r="738">
          <cell r="B738" t="str">
            <v>Important</v>
          </cell>
        </row>
        <row r="739">
          <cell r="B739" t="str">
            <v>Important</v>
          </cell>
        </row>
        <row r="740">
          <cell r="B740" t="str">
            <v>Important</v>
          </cell>
        </row>
        <row r="742">
          <cell r="B742" t="str">
            <v>Important</v>
          </cell>
        </row>
        <row r="743">
          <cell r="B743" t="str">
            <v>Important</v>
          </cell>
        </row>
        <row r="744">
          <cell r="B744" t="str">
            <v>Important</v>
          </cell>
        </row>
        <row r="745">
          <cell r="B745" t="str">
            <v>Important</v>
          </cell>
        </row>
        <row r="746">
          <cell r="B746" t="str">
            <v>Important</v>
          </cell>
        </row>
        <row r="747">
          <cell r="B747" t="str">
            <v>Important</v>
          </cell>
        </row>
        <row r="748">
          <cell r="B748" t="str">
            <v>Important</v>
          </cell>
        </row>
        <row r="749">
          <cell r="B749" t="str">
            <v>Important</v>
          </cell>
        </row>
        <row r="750">
          <cell r="B750" t="str">
            <v>Important</v>
          </cell>
        </row>
        <row r="751">
          <cell r="B751" t="str">
            <v>Important</v>
          </cell>
        </row>
        <row r="752">
          <cell r="B752" t="str">
            <v>Important</v>
          </cell>
        </row>
        <row r="753">
          <cell r="B753" t="str">
            <v>Important</v>
          </cell>
        </row>
        <row r="754">
          <cell r="B754" t="str">
            <v>Important</v>
          </cell>
        </row>
        <row r="755">
          <cell r="B755" t="str">
            <v>Important</v>
          </cell>
        </row>
        <row r="756">
          <cell r="B756" t="str">
            <v>Important</v>
          </cell>
        </row>
        <row r="757">
          <cell r="B757" t="str">
            <v>Crucial</v>
          </cell>
        </row>
        <row r="758">
          <cell r="B758" t="str">
            <v>Important</v>
          </cell>
        </row>
        <row r="760">
          <cell r="B760" t="str">
            <v>Important</v>
          </cell>
        </row>
        <row r="761">
          <cell r="B761" t="str">
            <v>Important</v>
          </cell>
        </row>
        <row r="762">
          <cell r="B762" t="str">
            <v>Important</v>
          </cell>
        </row>
        <row r="763">
          <cell r="B763" t="str">
            <v>Important</v>
          </cell>
        </row>
        <row r="764">
          <cell r="B764" t="str">
            <v>Important</v>
          </cell>
        </row>
        <row r="765">
          <cell r="B765" t="str">
            <v>Important</v>
          </cell>
        </row>
        <row r="766">
          <cell r="B766" t="str">
            <v>Important</v>
          </cell>
        </row>
        <row r="767">
          <cell r="B767" t="str">
            <v>Important</v>
          </cell>
        </row>
        <row r="768">
          <cell r="B768" t="str">
            <v>Important</v>
          </cell>
        </row>
        <row r="769">
          <cell r="B769" t="str">
            <v>Important</v>
          </cell>
        </row>
        <row r="771">
          <cell r="B771" t="str">
            <v>Important</v>
          </cell>
        </row>
        <row r="772">
          <cell r="B772" t="str">
            <v>Important</v>
          </cell>
        </row>
        <row r="773">
          <cell r="B773" t="str">
            <v>Important</v>
          </cell>
        </row>
        <row r="774">
          <cell r="B774" t="str">
            <v>Important</v>
          </cell>
        </row>
        <row r="775">
          <cell r="B775" t="str">
            <v>Important</v>
          </cell>
        </row>
        <row r="777">
          <cell r="B777" t="str">
            <v>Important</v>
          </cell>
        </row>
        <row r="778">
          <cell r="B778" t="str">
            <v>Important</v>
          </cell>
        </row>
        <row r="779">
          <cell r="B779" t="str">
            <v>Important</v>
          </cell>
        </row>
        <row r="780">
          <cell r="B780" t="str">
            <v>Important</v>
          </cell>
        </row>
        <row r="781">
          <cell r="B781" t="str">
            <v>Important</v>
          </cell>
        </row>
        <row r="782">
          <cell r="B782" t="str">
            <v>Important</v>
          </cell>
        </row>
        <row r="783">
          <cell r="B783" t="str">
            <v>Important</v>
          </cell>
        </row>
        <row r="784">
          <cell r="B784" t="str">
            <v>Important</v>
          </cell>
        </row>
        <row r="785">
          <cell r="B785" t="str">
            <v>Important</v>
          </cell>
        </row>
        <row r="786">
          <cell r="B786" t="str">
            <v>Important</v>
          </cell>
        </row>
        <row r="787">
          <cell r="B787" t="str">
            <v>Important</v>
          </cell>
        </row>
        <row r="788">
          <cell r="B788" t="str">
            <v>Important</v>
          </cell>
        </row>
        <row r="789">
          <cell r="B789" t="str">
            <v>Important</v>
          </cell>
        </row>
        <row r="790">
          <cell r="B790" t="str">
            <v>Important</v>
          </cell>
        </row>
        <row r="791">
          <cell r="B791" t="str">
            <v>Important</v>
          </cell>
        </row>
        <row r="792">
          <cell r="B792" t="str">
            <v>Important</v>
          </cell>
        </row>
        <row r="793">
          <cell r="B793" t="str">
            <v>Important</v>
          </cell>
        </row>
        <row r="794">
          <cell r="B794" t="str">
            <v>Important</v>
          </cell>
        </row>
        <row r="795">
          <cell r="B795" t="str">
            <v>Important</v>
          </cell>
        </row>
        <row r="796">
          <cell r="B796" t="str">
            <v>Important</v>
          </cell>
        </row>
        <row r="797">
          <cell r="B797" t="str">
            <v>Important</v>
          </cell>
        </row>
        <row r="798">
          <cell r="B798" t="str">
            <v>Important</v>
          </cell>
        </row>
        <row r="799">
          <cell r="B799" t="str">
            <v>Important</v>
          </cell>
        </row>
        <row r="800">
          <cell r="B800" t="str">
            <v>Important</v>
          </cell>
        </row>
        <row r="801">
          <cell r="B801" t="str">
            <v>Important</v>
          </cell>
        </row>
        <row r="802">
          <cell r="B802" t="str">
            <v>Important</v>
          </cell>
        </row>
        <row r="803">
          <cell r="B803" t="str">
            <v>Important</v>
          </cell>
        </row>
        <row r="804">
          <cell r="B804" t="str">
            <v>Important</v>
          </cell>
        </row>
        <row r="805">
          <cell r="B805" t="str">
            <v>Important</v>
          </cell>
        </row>
        <row r="806">
          <cell r="B806" t="str">
            <v>Crucial</v>
          </cell>
        </row>
        <row r="807">
          <cell r="B807" t="str">
            <v>Important</v>
          </cell>
        </row>
        <row r="808">
          <cell r="B808" t="str">
            <v>Important</v>
          </cell>
        </row>
        <row r="809">
          <cell r="B809" t="str">
            <v>Important</v>
          </cell>
        </row>
        <row r="811">
          <cell r="B811" t="str">
            <v>Important</v>
          </cell>
        </row>
        <row r="812">
          <cell r="B812" t="str">
            <v>Important</v>
          </cell>
        </row>
        <row r="813">
          <cell r="B813" t="str">
            <v>Important</v>
          </cell>
        </row>
        <row r="814">
          <cell r="B814" t="str">
            <v>Important</v>
          </cell>
        </row>
        <row r="815">
          <cell r="B815" t="str">
            <v>Important</v>
          </cell>
        </row>
        <row r="818">
          <cell r="B818" t="str">
            <v>Important</v>
          </cell>
        </row>
        <row r="819">
          <cell r="B819" t="str">
            <v>Important</v>
          </cell>
        </row>
        <row r="820">
          <cell r="B820" t="str">
            <v>Important</v>
          </cell>
        </row>
        <row r="821">
          <cell r="B821" t="str">
            <v>Important</v>
          </cell>
        </row>
        <row r="822">
          <cell r="B822" t="str">
            <v>Important</v>
          </cell>
        </row>
        <row r="823">
          <cell r="B823" t="str">
            <v>Important</v>
          </cell>
        </row>
        <row r="824">
          <cell r="B824" t="str">
            <v>Important</v>
          </cell>
        </row>
        <row r="825">
          <cell r="B825" t="str">
            <v>Important</v>
          </cell>
        </row>
        <row r="826">
          <cell r="B826" t="str">
            <v>Important</v>
          </cell>
        </row>
        <row r="827">
          <cell r="B827" t="str">
            <v>Important</v>
          </cell>
        </row>
        <row r="828">
          <cell r="B828" t="str">
            <v>Important</v>
          </cell>
        </row>
        <row r="830">
          <cell r="B830" t="str">
            <v>Important</v>
          </cell>
        </row>
        <row r="831">
          <cell r="B831" t="str">
            <v>Important</v>
          </cell>
        </row>
        <row r="832">
          <cell r="B832" t="str">
            <v>Important</v>
          </cell>
        </row>
        <row r="833">
          <cell r="B833" t="str">
            <v>Important</v>
          </cell>
        </row>
        <row r="834">
          <cell r="B834" t="str">
            <v>Important</v>
          </cell>
        </row>
        <row r="835">
          <cell r="B835" t="str">
            <v>Important</v>
          </cell>
        </row>
        <row r="836">
          <cell r="B836" t="str">
            <v>Important</v>
          </cell>
        </row>
        <row r="837">
          <cell r="B837" t="str">
            <v>Important</v>
          </cell>
        </row>
        <row r="839">
          <cell r="B839" t="str">
            <v>Important</v>
          </cell>
        </row>
        <row r="841">
          <cell r="B841" t="str">
            <v>Important</v>
          </cell>
        </row>
        <row r="842">
          <cell r="B842" t="str">
            <v>Important</v>
          </cell>
        </row>
        <row r="843">
          <cell r="B843" t="str">
            <v>Important</v>
          </cell>
        </row>
        <row r="848">
          <cell r="B848" t="str">
            <v>Important</v>
          </cell>
        </row>
        <row r="849">
          <cell r="B849" t="str">
            <v>Important</v>
          </cell>
        </row>
        <row r="850">
          <cell r="B850" t="str">
            <v>Important</v>
          </cell>
        </row>
        <row r="851">
          <cell r="B851" t="str">
            <v>Important</v>
          </cell>
        </row>
        <row r="852">
          <cell r="B852" t="str">
            <v>Important</v>
          </cell>
        </row>
        <row r="853">
          <cell r="B853" t="str">
            <v>Important</v>
          </cell>
        </row>
        <row r="854">
          <cell r="B854" t="str">
            <v>Important</v>
          </cell>
        </row>
        <row r="855">
          <cell r="B855" t="str">
            <v>Important</v>
          </cell>
        </row>
        <row r="857">
          <cell r="B857" t="str">
            <v>Important</v>
          </cell>
        </row>
        <row r="858">
          <cell r="B858" t="str">
            <v>Important</v>
          </cell>
        </row>
        <row r="859">
          <cell r="B859" t="str">
            <v>Important</v>
          </cell>
        </row>
        <row r="860">
          <cell r="B860" t="str">
            <v>Important</v>
          </cell>
        </row>
        <row r="861">
          <cell r="B861" t="str">
            <v>Important</v>
          </cell>
        </row>
        <row r="862">
          <cell r="B862" t="str">
            <v>Important</v>
          </cell>
        </row>
        <row r="863">
          <cell r="B863" t="str">
            <v>Important</v>
          </cell>
        </row>
        <row r="864">
          <cell r="B864" t="str">
            <v>Important</v>
          </cell>
        </row>
        <row r="865">
          <cell r="B865" t="str">
            <v>Important</v>
          </cell>
        </row>
        <row r="866">
          <cell r="B866" t="str">
            <v>Important</v>
          </cell>
        </row>
        <row r="867">
          <cell r="B867" t="str">
            <v>Important</v>
          </cell>
        </row>
        <row r="868">
          <cell r="B868" t="str">
            <v>Important</v>
          </cell>
        </row>
        <row r="869">
          <cell r="B869" t="str">
            <v>Important</v>
          </cell>
        </row>
        <row r="870">
          <cell r="B870" t="str">
            <v>Important</v>
          </cell>
        </row>
        <row r="871">
          <cell r="B871" t="str">
            <v>Important</v>
          </cell>
        </row>
        <row r="872">
          <cell r="B872" t="str">
            <v>Important</v>
          </cell>
        </row>
        <row r="873">
          <cell r="B873" t="str">
            <v>Important</v>
          </cell>
        </row>
        <row r="874">
          <cell r="B874" t="str">
            <v>Important</v>
          </cell>
        </row>
        <row r="875">
          <cell r="B875" t="str">
            <v>Important</v>
          </cell>
        </row>
        <row r="876">
          <cell r="B876" t="str">
            <v>Important</v>
          </cell>
        </row>
        <row r="877">
          <cell r="B877" t="str">
            <v>Important</v>
          </cell>
        </row>
        <row r="878">
          <cell r="B878" t="str">
            <v>Important</v>
          </cell>
        </row>
        <row r="879">
          <cell r="B879" t="str">
            <v>Important</v>
          </cell>
        </row>
        <row r="880">
          <cell r="B880" t="str">
            <v>Important</v>
          </cell>
        </row>
        <row r="881">
          <cell r="B881" t="str">
            <v>Important</v>
          </cell>
        </row>
        <row r="883">
          <cell r="B883" t="str">
            <v>Important</v>
          </cell>
        </row>
        <row r="884">
          <cell r="B884" t="str">
            <v>Important</v>
          </cell>
        </row>
        <row r="885">
          <cell r="B885" t="str">
            <v>Important</v>
          </cell>
        </row>
        <row r="886">
          <cell r="B886" t="str">
            <v>Important</v>
          </cell>
        </row>
        <row r="887">
          <cell r="B887" t="str">
            <v>Important</v>
          </cell>
        </row>
        <row r="888">
          <cell r="B888" t="str">
            <v>Important</v>
          </cell>
        </row>
        <row r="889">
          <cell r="B889" t="str">
            <v>Important</v>
          </cell>
        </row>
        <row r="890">
          <cell r="B890" t="str">
            <v>Important</v>
          </cell>
        </row>
        <row r="892">
          <cell r="B892" t="str">
            <v>Important</v>
          </cell>
        </row>
        <row r="893">
          <cell r="B893" t="str">
            <v>Important</v>
          </cell>
        </row>
        <row r="895">
          <cell r="B895" t="str">
            <v>Important</v>
          </cell>
        </row>
        <row r="897">
          <cell r="B897" t="str">
            <v>Important</v>
          </cell>
        </row>
        <row r="898">
          <cell r="B898" t="str">
            <v>Important</v>
          </cell>
        </row>
        <row r="899">
          <cell r="B899" t="str">
            <v>Important</v>
          </cell>
        </row>
        <row r="900">
          <cell r="B900" t="str">
            <v>Important</v>
          </cell>
        </row>
        <row r="901">
          <cell r="B901" t="str">
            <v>Important</v>
          </cell>
        </row>
        <row r="902">
          <cell r="B902" t="str">
            <v>Important</v>
          </cell>
        </row>
        <row r="903">
          <cell r="B903" t="str">
            <v>Important</v>
          </cell>
        </row>
        <row r="904">
          <cell r="B904" t="str">
            <v>Important</v>
          </cell>
        </row>
        <row r="905">
          <cell r="B905" t="str">
            <v>Important</v>
          </cell>
        </row>
        <row r="906">
          <cell r="B906" t="str">
            <v>Important</v>
          </cell>
        </row>
        <row r="907">
          <cell r="B907" t="str">
            <v>Important</v>
          </cell>
        </row>
        <row r="908">
          <cell r="B908" t="str">
            <v>Important</v>
          </cell>
        </row>
        <row r="909">
          <cell r="B909" t="str">
            <v>Important</v>
          </cell>
        </row>
        <row r="910">
          <cell r="B910" t="str">
            <v>Important</v>
          </cell>
        </row>
        <row r="911">
          <cell r="B911" t="str">
            <v>Important</v>
          </cell>
        </row>
        <row r="912">
          <cell r="B912" t="str">
            <v>Important</v>
          </cell>
        </row>
        <row r="913">
          <cell r="B913" t="str">
            <v>Important</v>
          </cell>
        </row>
        <row r="914">
          <cell r="B914" t="str">
            <v>Important</v>
          </cell>
        </row>
        <row r="915">
          <cell r="B915" t="str">
            <v>Important</v>
          </cell>
        </row>
        <row r="916">
          <cell r="B916" t="str">
            <v>Important</v>
          </cell>
        </row>
        <row r="917">
          <cell r="B917" t="str">
            <v>Important</v>
          </cell>
        </row>
        <row r="918">
          <cell r="B918" t="str">
            <v>Important</v>
          </cell>
        </row>
        <row r="919">
          <cell r="B919" t="str">
            <v>Important</v>
          </cell>
        </row>
        <row r="920">
          <cell r="B920" t="str">
            <v>Important</v>
          </cell>
        </row>
        <row r="921">
          <cell r="B921" t="str">
            <v>Important</v>
          </cell>
        </row>
        <row r="923">
          <cell r="B923" t="str">
            <v>Important</v>
          </cell>
        </row>
        <row r="925">
          <cell r="B925" t="str">
            <v>Important</v>
          </cell>
        </row>
        <row r="926">
          <cell r="B926" t="str">
            <v>Important</v>
          </cell>
        </row>
        <row r="927">
          <cell r="B927" t="str">
            <v>Important</v>
          </cell>
        </row>
        <row r="928">
          <cell r="B928" t="str">
            <v>Important</v>
          </cell>
        </row>
        <row r="929">
          <cell r="B929" t="str">
            <v>Important</v>
          </cell>
        </row>
        <row r="930">
          <cell r="B930" t="str">
            <v>Important</v>
          </cell>
        </row>
        <row r="931">
          <cell r="B931" t="str">
            <v>Important</v>
          </cell>
        </row>
        <row r="932">
          <cell r="B932" t="str">
            <v>Important</v>
          </cell>
        </row>
        <row r="933">
          <cell r="B933" t="str">
            <v>Important</v>
          </cell>
        </row>
        <row r="935">
          <cell r="B935" t="str">
            <v>Important</v>
          </cell>
        </row>
        <row r="936">
          <cell r="B936" t="str">
            <v>Important</v>
          </cell>
        </row>
        <row r="938">
          <cell r="B938" t="str">
            <v>Crucial</v>
          </cell>
        </row>
        <row r="939">
          <cell r="B939" t="str">
            <v>Crucial</v>
          </cell>
        </row>
        <row r="940">
          <cell r="B940" t="str">
            <v>Crucial</v>
          </cell>
        </row>
        <row r="941">
          <cell r="B941" t="str">
            <v>Crucial</v>
          </cell>
        </row>
        <row r="942">
          <cell r="B942" t="str">
            <v>Crucial</v>
          </cell>
        </row>
        <row r="944">
          <cell r="B944" t="str">
            <v>Important</v>
          </cell>
        </row>
        <row r="946">
          <cell r="B946" t="str">
            <v>Important</v>
          </cell>
        </row>
        <row r="947">
          <cell r="B947" t="str">
            <v>Important</v>
          </cell>
        </row>
        <row r="948">
          <cell r="B948" t="str">
            <v>Important</v>
          </cell>
        </row>
        <row r="949">
          <cell r="B949" t="str">
            <v>Important</v>
          </cell>
        </row>
        <row r="950">
          <cell r="B950" t="str">
            <v>Important</v>
          </cell>
        </row>
        <row r="951">
          <cell r="B951" t="str">
            <v>Important</v>
          </cell>
        </row>
        <row r="952">
          <cell r="B952" t="str">
            <v>Important</v>
          </cell>
        </row>
        <row r="954">
          <cell r="B954" t="str">
            <v>Important</v>
          </cell>
        </row>
        <row r="956">
          <cell r="B956" t="str">
            <v>Important</v>
          </cell>
        </row>
        <row r="957">
          <cell r="B957" t="str">
            <v>Important</v>
          </cell>
        </row>
        <row r="958">
          <cell r="B958" t="str">
            <v>Important</v>
          </cell>
        </row>
        <row r="959">
          <cell r="B959" t="str">
            <v>Important</v>
          </cell>
        </row>
        <row r="960">
          <cell r="B960" t="str">
            <v>Important</v>
          </cell>
        </row>
        <row r="961">
          <cell r="B961" t="str">
            <v>Important</v>
          </cell>
        </row>
        <row r="962">
          <cell r="B962" t="str">
            <v>Important</v>
          </cell>
        </row>
        <row r="963">
          <cell r="B963" t="str">
            <v>Important</v>
          </cell>
        </row>
        <row r="964">
          <cell r="B964" t="str">
            <v>Important</v>
          </cell>
        </row>
        <row r="965">
          <cell r="B965" t="str">
            <v>Important</v>
          </cell>
        </row>
        <row r="966">
          <cell r="B966" t="str">
            <v>Important</v>
          </cell>
        </row>
        <row r="968">
          <cell r="B968" t="str">
            <v>Important</v>
          </cell>
        </row>
        <row r="969">
          <cell r="B969" t="str">
            <v>Important</v>
          </cell>
        </row>
        <row r="970">
          <cell r="B970" t="str">
            <v>Important</v>
          </cell>
        </row>
        <row r="971">
          <cell r="B971" t="str">
            <v>Important</v>
          </cell>
        </row>
        <row r="972">
          <cell r="B972" t="str">
            <v>Important</v>
          </cell>
        </row>
        <row r="973">
          <cell r="B973" t="str">
            <v>Important</v>
          </cell>
        </row>
        <row r="974">
          <cell r="B974" t="str">
            <v>Important</v>
          </cell>
        </row>
        <row r="975">
          <cell r="B975" t="str">
            <v>Important</v>
          </cell>
        </row>
        <row r="976">
          <cell r="B976" t="str">
            <v>Important</v>
          </cell>
        </row>
        <row r="977">
          <cell r="B977" t="str">
            <v>Important</v>
          </cell>
        </row>
        <row r="978">
          <cell r="B978" t="str">
            <v>Important</v>
          </cell>
        </row>
        <row r="979">
          <cell r="B979" t="str">
            <v>Important</v>
          </cell>
        </row>
        <row r="980">
          <cell r="B980" t="str">
            <v>Important</v>
          </cell>
        </row>
        <row r="981">
          <cell r="B981" t="str">
            <v>Important</v>
          </cell>
        </row>
        <row r="982">
          <cell r="B982" t="str">
            <v>Important</v>
          </cell>
        </row>
        <row r="983">
          <cell r="B983" t="str">
            <v>Important</v>
          </cell>
        </row>
        <row r="984">
          <cell r="B984" t="str">
            <v>Important</v>
          </cell>
        </row>
        <row r="985">
          <cell r="B985" t="str">
            <v>Important</v>
          </cell>
        </row>
        <row r="986">
          <cell r="B986" t="str">
            <v>Important</v>
          </cell>
        </row>
        <row r="987">
          <cell r="B987" t="str">
            <v>Important</v>
          </cell>
        </row>
        <row r="988">
          <cell r="B988" t="str">
            <v>Important</v>
          </cell>
        </row>
        <row r="990">
          <cell r="B990" t="str">
            <v>Important</v>
          </cell>
        </row>
        <row r="991">
          <cell r="B991" t="str">
            <v>Important</v>
          </cell>
        </row>
        <row r="992">
          <cell r="B992" t="str">
            <v>Important</v>
          </cell>
        </row>
        <row r="993">
          <cell r="B993" t="str">
            <v>Important</v>
          </cell>
        </row>
        <row r="994">
          <cell r="B994" t="str">
            <v>Important</v>
          </cell>
        </row>
        <row r="996">
          <cell r="B996" t="str">
            <v>Important</v>
          </cell>
        </row>
        <row r="997">
          <cell r="B997" t="str">
            <v>Important</v>
          </cell>
        </row>
        <row r="998">
          <cell r="B998" t="str">
            <v>Important</v>
          </cell>
        </row>
        <row r="999">
          <cell r="B999" t="str">
            <v>Important</v>
          </cell>
        </row>
        <row r="1000">
          <cell r="B1000" t="str">
            <v>Important</v>
          </cell>
        </row>
        <row r="1001">
          <cell r="B1001" t="str">
            <v>Important</v>
          </cell>
        </row>
        <row r="1002">
          <cell r="B1002" t="str">
            <v>Important</v>
          </cell>
        </row>
        <row r="1003">
          <cell r="B1003" t="str">
            <v>Important</v>
          </cell>
        </row>
      </sheetData>
      <sheetData sheetId="7">
        <row r="4">
          <cell r="B4" t="str">
            <v>Crucial</v>
          </cell>
        </row>
        <row r="6">
          <cell r="B6" t="str">
            <v>Crucial</v>
          </cell>
        </row>
        <row r="7">
          <cell r="B7" t="str">
            <v>Crucial</v>
          </cell>
        </row>
        <row r="8">
          <cell r="B8" t="str">
            <v>Crucial</v>
          </cell>
        </row>
        <row r="9">
          <cell r="B9" t="str">
            <v>Crucial</v>
          </cell>
        </row>
        <row r="10">
          <cell r="B10" t="str">
            <v>Important</v>
          </cell>
        </row>
        <row r="11">
          <cell r="B11" t="str">
            <v>Important</v>
          </cell>
        </row>
        <row r="12">
          <cell r="B12" t="str">
            <v>Important</v>
          </cell>
        </row>
        <row r="13">
          <cell r="B13" t="str">
            <v>Crucial</v>
          </cell>
        </row>
        <row r="14">
          <cell r="B14" t="str">
            <v>Important</v>
          </cell>
        </row>
        <row r="15">
          <cell r="B15" t="str">
            <v>Important</v>
          </cell>
        </row>
        <row r="16">
          <cell r="B16" t="str">
            <v>Important</v>
          </cell>
        </row>
        <row r="17">
          <cell r="B17"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1">
          <cell r="B31" t="str">
            <v>Crucial</v>
          </cell>
        </row>
        <row r="32">
          <cell r="B32" t="str">
            <v>Important</v>
          </cell>
        </row>
        <row r="33">
          <cell r="B33" t="str">
            <v>Important</v>
          </cell>
        </row>
        <row r="34">
          <cell r="B34" t="str">
            <v>Important</v>
          </cell>
        </row>
        <row r="35">
          <cell r="B35"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0">
          <cell r="B60" t="str">
            <v>Important</v>
          </cell>
        </row>
        <row r="61">
          <cell r="B61" t="str">
            <v>Important</v>
          </cell>
        </row>
        <row r="62">
          <cell r="B62"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4">
          <cell r="B74" t="str">
            <v>Important</v>
          </cell>
        </row>
        <row r="75">
          <cell r="B75" t="str">
            <v>Important</v>
          </cell>
        </row>
        <row r="76">
          <cell r="B76" t="str">
            <v>Important</v>
          </cell>
        </row>
        <row r="77">
          <cell r="B77" t="str">
            <v>Important</v>
          </cell>
        </row>
        <row r="78">
          <cell r="B78"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0">
          <cell r="B90" t="str">
            <v>Important</v>
          </cell>
        </row>
        <row r="91">
          <cell r="B91" t="str">
            <v>Important</v>
          </cell>
        </row>
        <row r="92">
          <cell r="B92" t="str">
            <v>Crucial</v>
          </cell>
        </row>
        <row r="94">
          <cell r="B94" t="str">
            <v>Important</v>
          </cell>
        </row>
        <row r="95">
          <cell r="B95" t="str">
            <v>Important</v>
          </cell>
        </row>
        <row r="96">
          <cell r="B96" t="str">
            <v>Important</v>
          </cell>
        </row>
      </sheetData>
      <sheetData sheetId="8"/>
      <sheetData sheetId="9"/>
      <sheetData sheetId="10">
        <row r="3">
          <cell r="B3" t="str">
            <v>Important</v>
          </cell>
        </row>
        <row r="4">
          <cell r="B4" t="str">
            <v>Important</v>
          </cell>
        </row>
        <row r="5">
          <cell r="B5" t="str">
            <v>Important</v>
          </cell>
        </row>
        <row r="6">
          <cell r="B6" t="str">
            <v>Important</v>
          </cell>
        </row>
        <row r="7">
          <cell r="B7" t="str">
            <v>Important</v>
          </cell>
        </row>
        <row r="8">
          <cell r="B8" t="str">
            <v>Important</v>
          </cell>
        </row>
        <row r="9">
          <cell r="B9"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0">
          <cell r="B30" t="str">
            <v>Important</v>
          </cell>
        </row>
        <row r="31">
          <cell r="B31" t="str">
            <v>Important</v>
          </cell>
        </row>
        <row r="32">
          <cell r="B32" t="str">
            <v>Important</v>
          </cell>
        </row>
        <row r="33">
          <cell r="B33"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3">
          <cell r="B53" t="str">
            <v>Important</v>
          </cell>
        </row>
        <row r="54">
          <cell r="B54" t="str">
            <v>Important</v>
          </cell>
        </row>
        <row r="57">
          <cell r="B57" t="str">
            <v>Important</v>
          </cell>
        </row>
        <row r="58">
          <cell r="B58" t="str">
            <v>Important</v>
          </cell>
        </row>
        <row r="59">
          <cell r="B59" t="str">
            <v>Important</v>
          </cell>
        </row>
        <row r="60">
          <cell r="B60" t="str">
            <v>Important</v>
          </cell>
        </row>
        <row r="61">
          <cell r="B61" t="str">
            <v>Important</v>
          </cell>
        </row>
        <row r="62">
          <cell r="B62" t="str">
            <v>Important</v>
          </cell>
        </row>
        <row r="63">
          <cell r="B63" t="str">
            <v>Important</v>
          </cell>
        </row>
        <row r="64">
          <cell r="B64" t="str">
            <v>Important</v>
          </cell>
        </row>
        <row r="65">
          <cell r="B65"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B3" t="str">
            <v>Important</v>
          </cell>
        </row>
        <row r="4">
          <cell r="B4"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0">
          <cell r="B30" t="str">
            <v>Important</v>
          </cell>
        </row>
        <row r="32">
          <cell r="B32" t="str">
            <v>Important</v>
          </cell>
        </row>
        <row r="33">
          <cell r="B33" t="str">
            <v>Important</v>
          </cell>
        </row>
        <row r="34">
          <cell r="B34" t="str">
            <v>Important</v>
          </cell>
        </row>
        <row r="35">
          <cell r="B35" t="str">
            <v>Important</v>
          </cell>
        </row>
        <row r="36">
          <cell r="B36"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3">
          <cell r="B53" t="str">
            <v>Important</v>
          </cell>
        </row>
        <row r="54">
          <cell r="B54" t="str">
            <v>Important</v>
          </cell>
        </row>
        <row r="55">
          <cell r="B55" t="str">
            <v>Important</v>
          </cell>
        </row>
        <row r="56">
          <cell r="B56" t="str">
            <v>Important</v>
          </cell>
        </row>
        <row r="57">
          <cell r="B57" t="str">
            <v>Important</v>
          </cell>
        </row>
        <row r="59">
          <cell r="B59" t="str">
            <v>Important</v>
          </cell>
        </row>
        <row r="60">
          <cell r="B60" t="str">
            <v>Important</v>
          </cell>
        </row>
        <row r="61">
          <cell r="B61" t="str">
            <v>Important</v>
          </cell>
        </row>
        <row r="62">
          <cell r="B62"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4">
          <cell r="B74" t="str">
            <v>Important</v>
          </cell>
        </row>
        <row r="75">
          <cell r="B75" t="str">
            <v>Important</v>
          </cell>
        </row>
        <row r="76">
          <cell r="B76" t="str">
            <v>Important</v>
          </cell>
        </row>
        <row r="77">
          <cell r="B77" t="str">
            <v>Important</v>
          </cell>
        </row>
        <row r="78">
          <cell r="B78"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8">
          <cell r="B88" t="str">
            <v>Important</v>
          </cell>
        </row>
        <row r="89">
          <cell r="B89" t="str">
            <v>Important</v>
          </cell>
        </row>
        <row r="90">
          <cell r="B90" t="str">
            <v>Important</v>
          </cell>
        </row>
        <row r="91">
          <cell r="B91" t="str">
            <v>Important</v>
          </cell>
        </row>
        <row r="92">
          <cell r="B92" t="str">
            <v>Important</v>
          </cell>
        </row>
        <row r="93">
          <cell r="B93" t="str">
            <v>Important</v>
          </cell>
        </row>
        <row r="94">
          <cell r="B94" t="str">
            <v>Important</v>
          </cell>
        </row>
        <row r="95">
          <cell r="B95" t="str">
            <v>Important</v>
          </cell>
        </row>
        <row r="96">
          <cell r="B96" t="str">
            <v>Important</v>
          </cell>
        </row>
        <row r="97">
          <cell r="B97" t="str">
            <v>Important</v>
          </cell>
        </row>
        <row r="98">
          <cell r="B98" t="str">
            <v>Important</v>
          </cell>
        </row>
        <row r="100">
          <cell r="B100" t="str">
            <v>Important</v>
          </cell>
        </row>
        <row r="101">
          <cell r="B101" t="str">
            <v>Important</v>
          </cell>
        </row>
        <row r="102">
          <cell r="B102" t="str">
            <v>Important</v>
          </cell>
        </row>
        <row r="103">
          <cell r="B103" t="str">
            <v>Important</v>
          </cell>
        </row>
        <row r="104">
          <cell r="B104" t="str">
            <v>Important</v>
          </cell>
        </row>
        <row r="105">
          <cell r="B105" t="str">
            <v>Important</v>
          </cell>
        </row>
        <row r="107">
          <cell r="B107" t="str">
            <v>Important</v>
          </cell>
        </row>
        <row r="108">
          <cell r="B108" t="str">
            <v>Important</v>
          </cell>
        </row>
        <row r="109">
          <cell r="B109" t="str">
            <v>Important</v>
          </cell>
        </row>
        <row r="110">
          <cell r="B110" t="str">
            <v>Important</v>
          </cell>
        </row>
        <row r="111">
          <cell r="B111" t="str">
            <v>Important</v>
          </cell>
        </row>
        <row r="112">
          <cell r="B112" t="str">
            <v>Important</v>
          </cell>
        </row>
        <row r="113">
          <cell r="B113" t="str">
            <v>Important</v>
          </cell>
        </row>
        <row r="114">
          <cell r="B114" t="str">
            <v>Important</v>
          </cell>
        </row>
        <row r="115">
          <cell r="B115" t="str">
            <v>Important</v>
          </cell>
        </row>
        <row r="116">
          <cell r="B116" t="str">
            <v>Important</v>
          </cell>
        </row>
        <row r="117">
          <cell r="B117" t="str">
            <v>Important</v>
          </cell>
        </row>
        <row r="118">
          <cell r="B118" t="str">
            <v>Important</v>
          </cell>
        </row>
        <row r="119">
          <cell r="B119" t="str">
            <v>Important</v>
          </cell>
        </row>
        <row r="120">
          <cell r="B120" t="str">
            <v>Important</v>
          </cell>
        </row>
        <row r="121">
          <cell r="B121" t="str">
            <v>Important</v>
          </cell>
        </row>
        <row r="122">
          <cell r="B122" t="str">
            <v>Important</v>
          </cell>
        </row>
        <row r="123">
          <cell r="B123" t="str">
            <v>Important</v>
          </cell>
        </row>
        <row r="124">
          <cell r="B124" t="str">
            <v>Important</v>
          </cell>
        </row>
        <row r="125">
          <cell r="B125" t="str">
            <v>Important</v>
          </cell>
        </row>
        <row r="126">
          <cell r="B126" t="str">
            <v>Important</v>
          </cell>
        </row>
        <row r="127">
          <cell r="B127" t="str">
            <v>Important</v>
          </cell>
        </row>
        <row r="128">
          <cell r="B128" t="str">
            <v>Important</v>
          </cell>
        </row>
        <row r="129">
          <cell r="B129" t="str">
            <v>Important</v>
          </cell>
        </row>
        <row r="130">
          <cell r="B130" t="str">
            <v>Important</v>
          </cell>
        </row>
        <row r="131">
          <cell r="B131" t="str">
            <v>Important</v>
          </cell>
        </row>
        <row r="132">
          <cell r="B132"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39">
          <cell r="B139" t="str">
            <v>Important</v>
          </cell>
        </row>
        <row r="140">
          <cell r="B140" t="str">
            <v>Important</v>
          </cell>
        </row>
        <row r="141">
          <cell r="B141" t="str">
            <v>Important</v>
          </cell>
        </row>
        <row r="142">
          <cell r="B142" t="str">
            <v>Important</v>
          </cell>
        </row>
        <row r="143">
          <cell r="B143" t="str">
            <v>Important</v>
          </cell>
        </row>
        <row r="144">
          <cell r="B144" t="str">
            <v>Important</v>
          </cell>
        </row>
        <row r="145">
          <cell r="B145" t="str">
            <v>Important</v>
          </cell>
        </row>
        <row r="146">
          <cell r="B146" t="str">
            <v>Important</v>
          </cell>
        </row>
        <row r="147">
          <cell r="B147" t="str">
            <v>Important</v>
          </cell>
        </row>
        <row r="148">
          <cell r="B148" t="str">
            <v>Important</v>
          </cell>
        </row>
        <row r="149">
          <cell r="B149" t="str">
            <v>Important</v>
          </cell>
        </row>
        <row r="150">
          <cell r="B150" t="str">
            <v>Important</v>
          </cell>
        </row>
        <row r="151">
          <cell r="B151" t="str">
            <v>Important</v>
          </cell>
        </row>
        <row r="152">
          <cell r="B152" t="str">
            <v>Important</v>
          </cell>
        </row>
        <row r="153">
          <cell r="B153" t="str">
            <v>Important</v>
          </cell>
        </row>
        <row r="154">
          <cell r="B154" t="str">
            <v>Important</v>
          </cell>
        </row>
        <row r="155">
          <cell r="B155" t="str">
            <v>Important</v>
          </cell>
        </row>
        <row r="156">
          <cell r="B156" t="str">
            <v>Important</v>
          </cell>
        </row>
        <row r="157">
          <cell r="B157" t="str">
            <v>Important</v>
          </cell>
        </row>
        <row r="158">
          <cell r="B158" t="str">
            <v>Important</v>
          </cell>
        </row>
        <row r="159">
          <cell r="B159" t="str">
            <v>Important</v>
          </cell>
        </row>
        <row r="160">
          <cell r="B160" t="str">
            <v>Important</v>
          </cell>
        </row>
        <row r="161">
          <cell r="B161" t="str">
            <v>Important</v>
          </cell>
        </row>
        <row r="162">
          <cell r="B162" t="str">
            <v>Important</v>
          </cell>
        </row>
        <row r="163">
          <cell r="B163" t="str">
            <v>Important</v>
          </cell>
        </row>
        <row r="164">
          <cell r="B164" t="str">
            <v>Important</v>
          </cell>
        </row>
        <row r="165">
          <cell r="B165" t="str">
            <v>Important</v>
          </cell>
        </row>
        <row r="166">
          <cell r="B166" t="str">
            <v>Important</v>
          </cell>
        </row>
        <row r="167">
          <cell r="B167" t="str">
            <v>Important</v>
          </cell>
        </row>
        <row r="168">
          <cell r="B168" t="str">
            <v>Important</v>
          </cell>
        </row>
        <row r="169">
          <cell r="B169" t="str">
            <v>Important</v>
          </cell>
        </row>
        <row r="170">
          <cell r="B170" t="str">
            <v>Important</v>
          </cell>
        </row>
        <row r="171">
          <cell r="B171" t="str">
            <v>Important</v>
          </cell>
        </row>
        <row r="172">
          <cell r="B172" t="str">
            <v>Important</v>
          </cell>
        </row>
        <row r="173">
          <cell r="B173" t="str">
            <v>Important</v>
          </cell>
        </row>
        <row r="174">
          <cell r="B174" t="str">
            <v>Important</v>
          </cell>
        </row>
        <row r="175">
          <cell r="B175" t="str">
            <v>Important</v>
          </cell>
        </row>
        <row r="176">
          <cell r="B176" t="str">
            <v>Important</v>
          </cell>
        </row>
        <row r="177">
          <cell r="B177" t="str">
            <v>Important</v>
          </cell>
        </row>
        <row r="178">
          <cell r="B178" t="str">
            <v>Important</v>
          </cell>
        </row>
        <row r="179">
          <cell r="B179" t="str">
            <v>Important</v>
          </cell>
        </row>
        <row r="180">
          <cell r="B180" t="str">
            <v>Important</v>
          </cell>
        </row>
        <row r="181">
          <cell r="B181" t="str">
            <v>Important</v>
          </cell>
        </row>
        <row r="182">
          <cell r="B182" t="str">
            <v>Important</v>
          </cell>
        </row>
        <row r="184">
          <cell r="B184" t="str">
            <v>Important</v>
          </cell>
        </row>
        <row r="185">
          <cell r="B185" t="str">
            <v>Important</v>
          </cell>
        </row>
        <row r="186">
          <cell r="B186" t="str">
            <v>Important</v>
          </cell>
        </row>
        <row r="187">
          <cell r="B187" t="str">
            <v>Important</v>
          </cell>
        </row>
        <row r="188">
          <cell r="B188" t="str">
            <v>Important</v>
          </cell>
        </row>
        <row r="189">
          <cell r="B189" t="str">
            <v>Important</v>
          </cell>
        </row>
        <row r="191">
          <cell r="B191" t="str">
            <v>Important</v>
          </cell>
        </row>
        <row r="193">
          <cell r="B193" t="str">
            <v>Important</v>
          </cell>
        </row>
        <row r="194">
          <cell r="B194" t="str">
            <v>Important</v>
          </cell>
        </row>
        <row r="195">
          <cell r="B195" t="str">
            <v>Important</v>
          </cell>
        </row>
        <row r="196">
          <cell r="B196" t="str">
            <v>Important</v>
          </cell>
        </row>
        <row r="197">
          <cell r="B197" t="str">
            <v>Important</v>
          </cell>
        </row>
        <row r="198">
          <cell r="B198" t="str">
            <v>Important</v>
          </cell>
        </row>
        <row r="199">
          <cell r="B199" t="str">
            <v>Important</v>
          </cell>
        </row>
        <row r="200">
          <cell r="B200" t="str">
            <v>Important</v>
          </cell>
        </row>
        <row r="201">
          <cell r="B201" t="str">
            <v>Important</v>
          </cell>
        </row>
        <row r="202">
          <cell r="B202" t="str">
            <v>Important</v>
          </cell>
        </row>
        <row r="203">
          <cell r="B203" t="str">
            <v>Important</v>
          </cell>
        </row>
        <row r="204">
          <cell r="B204" t="str">
            <v>Important</v>
          </cell>
        </row>
        <row r="205">
          <cell r="B205" t="str">
            <v>Important</v>
          </cell>
        </row>
        <row r="206">
          <cell r="B206" t="str">
            <v>Important</v>
          </cell>
        </row>
        <row r="207">
          <cell r="B207" t="str">
            <v>Important</v>
          </cell>
        </row>
        <row r="208">
          <cell r="B208" t="str">
            <v>Important</v>
          </cell>
        </row>
        <row r="209">
          <cell r="B209" t="str">
            <v>Important</v>
          </cell>
        </row>
        <row r="210">
          <cell r="B210" t="str">
            <v>Important</v>
          </cell>
        </row>
        <row r="211">
          <cell r="B211" t="str">
            <v>Important</v>
          </cell>
        </row>
        <row r="212">
          <cell r="B212" t="str">
            <v>Important</v>
          </cell>
        </row>
        <row r="214">
          <cell r="B214" t="str">
            <v>Important</v>
          </cell>
        </row>
        <row r="216">
          <cell r="B216" t="str">
            <v>Important</v>
          </cell>
        </row>
        <row r="217">
          <cell r="B217" t="str">
            <v>Important</v>
          </cell>
        </row>
        <row r="218">
          <cell r="B218" t="str">
            <v>Important</v>
          </cell>
        </row>
        <row r="219">
          <cell r="B219" t="str">
            <v>Important</v>
          </cell>
        </row>
        <row r="220">
          <cell r="B220" t="str">
            <v>Important</v>
          </cell>
        </row>
        <row r="221">
          <cell r="B221" t="str">
            <v>Important</v>
          </cell>
        </row>
        <row r="222">
          <cell r="B222" t="str">
            <v>Important</v>
          </cell>
        </row>
        <row r="223">
          <cell r="B223" t="str">
            <v>Important</v>
          </cell>
        </row>
        <row r="224">
          <cell r="B224" t="str">
            <v>Important</v>
          </cell>
        </row>
        <row r="225">
          <cell r="B225" t="str">
            <v>Important</v>
          </cell>
        </row>
        <row r="226">
          <cell r="B226" t="str">
            <v>Important</v>
          </cell>
        </row>
        <row r="227">
          <cell r="B227" t="str">
            <v>Important</v>
          </cell>
        </row>
        <row r="228">
          <cell r="B228" t="str">
            <v>Important</v>
          </cell>
        </row>
        <row r="229">
          <cell r="B229" t="str">
            <v>Important</v>
          </cell>
        </row>
        <row r="230">
          <cell r="B230" t="str">
            <v>Important</v>
          </cell>
        </row>
        <row r="231">
          <cell r="B231" t="str">
            <v>Important</v>
          </cell>
        </row>
        <row r="232">
          <cell r="B232" t="str">
            <v>Important</v>
          </cell>
        </row>
        <row r="233">
          <cell r="B233" t="str">
            <v>Important</v>
          </cell>
        </row>
        <row r="234">
          <cell r="B234" t="str">
            <v>Important</v>
          </cell>
        </row>
        <row r="235">
          <cell r="B235" t="str">
            <v>Important</v>
          </cell>
        </row>
        <row r="236">
          <cell r="B236" t="str">
            <v>Important</v>
          </cell>
        </row>
        <row r="237">
          <cell r="B237" t="str">
            <v>Important</v>
          </cell>
        </row>
        <row r="238">
          <cell r="B238" t="str">
            <v>Important</v>
          </cell>
        </row>
        <row r="240">
          <cell r="B240" t="str">
            <v>Important</v>
          </cell>
        </row>
        <row r="242">
          <cell r="B242" t="str">
            <v>Important</v>
          </cell>
        </row>
        <row r="243">
          <cell r="B243" t="str">
            <v>Important</v>
          </cell>
        </row>
        <row r="244">
          <cell r="B244" t="str">
            <v>Important</v>
          </cell>
        </row>
        <row r="245">
          <cell r="B245" t="str">
            <v>Important</v>
          </cell>
        </row>
        <row r="246">
          <cell r="B246" t="str">
            <v>Important</v>
          </cell>
        </row>
        <row r="247">
          <cell r="B247" t="str">
            <v>Important</v>
          </cell>
        </row>
        <row r="248">
          <cell r="B248" t="str">
            <v>Important</v>
          </cell>
        </row>
        <row r="249">
          <cell r="B249" t="str">
            <v>Important</v>
          </cell>
        </row>
        <row r="250">
          <cell r="B250" t="str">
            <v>Important</v>
          </cell>
        </row>
        <row r="251">
          <cell r="B251" t="str">
            <v>Important</v>
          </cell>
        </row>
        <row r="252">
          <cell r="B252" t="str">
            <v>Important</v>
          </cell>
        </row>
        <row r="253">
          <cell r="B253" t="str">
            <v>Important</v>
          </cell>
        </row>
        <row r="254">
          <cell r="B254" t="str">
            <v>Important</v>
          </cell>
        </row>
        <row r="255">
          <cell r="B255" t="str">
            <v>Important</v>
          </cell>
        </row>
        <row r="256">
          <cell r="B256" t="str">
            <v>Important</v>
          </cell>
        </row>
        <row r="257">
          <cell r="B257" t="str">
            <v>Important</v>
          </cell>
        </row>
        <row r="258">
          <cell r="B258" t="str">
            <v>Important</v>
          </cell>
        </row>
        <row r="259">
          <cell r="B259" t="str">
            <v>Important</v>
          </cell>
        </row>
        <row r="260">
          <cell r="B260" t="str">
            <v>Important</v>
          </cell>
        </row>
        <row r="261">
          <cell r="B261" t="str">
            <v>Important</v>
          </cell>
        </row>
        <row r="262">
          <cell r="B262" t="str">
            <v>Important</v>
          </cell>
        </row>
        <row r="263">
          <cell r="B263" t="str">
            <v>Important</v>
          </cell>
        </row>
        <row r="264">
          <cell r="B264" t="str">
            <v>Important</v>
          </cell>
        </row>
        <row r="265">
          <cell r="B265" t="str">
            <v>Important</v>
          </cell>
        </row>
        <row r="266">
          <cell r="B266" t="str">
            <v>Important</v>
          </cell>
        </row>
        <row r="267">
          <cell r="B267" t="str">
            <v>Important</v>
          </cell>
        </row>
        <row r="268">
          <cell r="B268" t="str">
            <v>Important</v>
          </cell>
        </row>
        <row r="269">
          <cell r="B269" t="str">
            <v>Important</v>
          </cell>
        </row>
        <row r="271">
          <cell r="B271" t="str">
            <v>Important</v>
          </cell>
        </row>
        <row r="273">
          <cell r="B273" t="str">
            <v>Important</v>
          </cell>
        </row>
        <row r="274">
          <cell r="B274" t="str">
            <v>Important</v>
          </cell>
        </row>
        <row r="275">
          <cell r="B275" t="str">
            <v>Important</v>
          </cell>
        </row>
        <row r="276">
          <cell r="B276" t="str">
            <v>Important</v>
          </cell>
        </row>
        <row r="277">
          <cell r="B277" t="str">
            <v>Important</v>
          </cell>
        </row>
        <row r="278">
          <cell r="B278" t="str">
            <v>Important</v>
          </cell>
        </row>
        <row r="279">
          <cell r="B279" t="str">
            <v>Important</v>
          </cell>
        </row>
        <row r="280">
          <cell r="B280" t="str">
            <v>Important</v>
          </cell>
        </row>
        <row r="281">
          <cell r="B281" t="str">
            <v>Important</v>
          </cell>
        </row>
        <row r="282">
          <cell r="B282" t="str">
            <v>Important</v>
          </cell>
        </row>
        <row r="283">
          <cell r="B283" t="str">
            <v>Important</v>
          </cell>
        </row>
        <row r="284">
          <cell r="B284" t="str">
            <v>Important</v>
          </cell>
        </row>
        <row r="285">
          <cell r="B285" t="str">
            <v>Important</v>
          </cell>
        </row>
        <row r="286">
          <cell r="B286" t="str">
            <v>Important</v>
          </cell>
        </row>
        <row r="289">
          <cell r="B289" t="str">
            <v>Important</v>
          </cell>
        </row>
        <row r="290">
          <cell r="B290" t="str">
            <v>Important</v>
          </cell>
        </row>
        <row r="291">
          <cell r="B291" t="str">
            <v>Important</v>
          </cell>
        </row>
        <row r="292">
          <cell r="B292" t="str">
            <v>Important</v>
          </cell>
        </row>
        <row r="293">
          <cell r="B293" t="str">
            <v>Important</v>
          </cell>
        </row>
        <row r="294">
          <cell r="B294" t="str">
            <v>Important</v>
          </cell>
        </row>
        <row r="296">
          <cell r="B296" t="str">
            <v>Important</v>
          </cell>
        </row>
        <row r="297">
          <cell r="B297" t="str">
            <v>Important</v>
          </cell>
        </row>
        <row r="298">
          <cell r="B298" t="str">
            <v>Important</v>
          </cell>
        </row>
        <row r="299">
          <cell r="B299" t="str">
            <v>Important</v>
          </cell>
        </row>
        <row r="300">
          <cell r="B300" t="str">
            <v>Important</v>
          </cell>
        </row>
        <row r="303">
          <cell r="B303" t="str">
            <v>Important</v>
          </cell>
        </row>
        <row r="304">
          <cell r="B304" t="str">
            <v>Important</v>
          </cell>
        </row>
        <row r="305">
          <cell r="B305" t="str">
            <v>Important</v>
          </cell>
        </row>
        <row r="306">
          <cell r="B306" t="str">
            <v>Important</v>
          </cell>
        </row>
        <row r="307">
          <cell r="B307" t="str">
            <v>Important</v>
          </cell>
        </row>
        <row r="308">
          <cell r="B308" t="str">
            <v>Important</v>
          </cell>
        </row>
        <row r="309">
          <cell r="B309" t="str">
            <v>Important</v>
          </cell>
        </row>
        <row r="310">
          <cell r="B310" t="str">
            <v>Important</v>
          </cell>
        </row>
        <row r="311">
          <cell r="B311" t="str">
            <v>Important</v>
          </cell>
        </row>
        <row r="312">
          <cell r="B312" t="str">
            <v>Important</v>
          </cell>
        </row>
        <row r="313">
          <cell r="B313" t="str">
            <v>Important</v>
          </cell>
        </row>
        <row r="314">
          <cell r="B314" t="str">
            <v>Important</v>
          </cell>
        </row>
        <row r="315">
          <cell r="B315" t="str">
            <v>Important</v>
          </cell>
        </row>
        <row r="316">
          <cell r="B316" t="str">
            <v>Important</v>
          </cell>
        </row>
        <row r="317">
          <cell r="B317" t="str">
            <v>Important</v>
          </cell>
        </row>
        <row r="318">
          <cell r="B318" t="str">
            <v>Important</v>
          </cell>
        </row>
        <row r="320">
          <cell r="B320" t="str">
            <v>Important</v>
          </cell>
        </row>
        <row r="322">
          <cell r="B322" t="str">
            <v>Important</v>
          </cell>
        </row>
        <row r="323">
          <cell r="B323" t="str">
            <v>Important</v>
          </cell>
        </row>
        <row r="324">
          <cell r="B324" t="str">
            <v>Important</v>
          </cell>
        </row>
        <row r="325">
          <cell r="B325" t="str">
            <v>Important</v>
          </cell>
        </row>
        <row r="326">
          <cell r="B326" t="str">
            <v>Important</v>
          </cell>
        </row>
        <row r="327">
          <cell r="B327" t="str">
            <v>Important</v>
          </cell>
        </row>
        <row r="328">
          <cell r="B328" t="str">
            <v>Important</v>
          </cell>
        </row>
        <row r="329">
          <cell r="B329" t="str">
            <v>Important</v>
          </cell>
        </row>
        <row r="331">
          <cell r="B331" t="str">
            <v>Important</v>
          </cell>
        </row>
        <row r="332">
          <cell r="B332" t="str">
            <v>Important</v>
          </cell>
        </row>
        <row r="334">
          <cell r="B334" t="str">
            <v>Important</v>
          </cell>
        </row>
        <row r="335">
          <cell r="B335" t="str">
            <v>Important</v>
          </cell>
        </row>
        <row r="336">
          <cell r="B336" t="str">
            <v>Important</v>
          </cell>
        </row>
        <row r="337">
          <cell r="B337" t="str">
            <v>Important</v>
          </cell>
        </row>
        <row r="338">
          <cell r="B338" t="str">
            <v>Important</v>
          </cell>
        </row>
        <row r="339">
          <cell r="B339" t="str">
            <v>Important</v>
          </cell>
        </row>
        <row r="340">
          <cell r="B340" t="str">
            <v>Important</v>
          </cell>
        </row>
        <row r="341">
          <cell r="B341" t="str">
            <v>Important</v>
          </cell>
        </row>
        <row r="342">
          <cell r="B342" t="str">
            <v>Important</v>
          </cell>
        </row>
        <row r="343">
          <cell r="B343" t="str">
            <v>Important</v>
          </cell>
        </row>
        <row r="344">
          <cell r="B344" t="str">
            <v>Important</v>
          </cell>
        </row>
        <row r="345">
          <cell r="B345" t="str">
            <v>Important</v>
          </cell>
        </row>
        <row r="347">
          <cell r="B347" t="str">
            <v>Important</v>
          </cell>
        </row>
        <row r="348">
          <cell r="B348" t="str">
            <v>Important</v>
          </cell>
        </row>
        <row r="349">
          <cell r="B349" t="str">
            <v>Important</v>
          </cell>
        </row>
        <row r="350">
          <cell r="B350" t="str">
            <v>Important</v>
          </cell>
        </row>
        <row r="351">
          <cell r="B351" t="str">
            <v>Important</v>
          </cell>
        </row>
        <row r="352">
          <cell r="B352" t="str">
            <v>Important</v>
          </cell>
        </row>
        <row r="353">
          <cell r="B353" t="str">
            <v>Important</v>
          </cell>
        </row>
        <row r="354">
          <cell r="B354" t="str">
            <v>Important</v>
          </cell>
        </row>
        <row r="355">
          <cell r="B355" t="str">
            <v>Important</v>
          </cell>
        </row>
      </sheetData>
      <sheetData sheetId="25">
        <row r="4">
          <cell r="B4" t="str">
            <v>Important</v>
          </cell>
        </row>
        <row r="5">
          <cell r="B5" t="str">
            <v>Important</v>
          </cell>
        </row>
        <row r="6">
          <cell r="B6" t="str">
            <v>Important</v>
          </cell>
        </row>
        <row r="7">
          <cell r="B7" t="str">
            <v>Important</v>
          </cell>
        </row>
        <row r="8">
          <cell r="B8" t="str">
            <v>Important</v>
          </cell>
        </row>
        <row r="9">
          <cell r="B9"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0">
          <cell r="B30" t="str">
            <v>Important</v>
          </cell>
        </row>
        <row r="32">
          <cell r="B32" t="str">
            <v>Important</v>
          </cell>
        </row>
        <row r="33">
          <cell r="B33" t="str">
            <v>Important</v>
          </cell>
        </row>
        <row r="34">
          <cell r="B34" t="str">
            <v>Important</v>
          </cell>
        </row>
        <row r="35">
          <cell r="B35" t="str">
            <v>Important</v>
          </cell>
        </row>
        <row r="36">
          <cell r="B36"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3">
          <cell r="B53"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0">
          <cell r="B60" t="str">
            <v>Important</v>
          </cell>
        </row>
        <row r="61">
          <cell r="B61" t="str">
            <v>Important</v>
          </cell>
        </row>
        <row r="62">
          <cell r="B62"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sheetData>
      <sheetData sheetId="26">
        <row r="4">
          <cell r="B4" t="str">
            <v>Important</v>
          </cell>
        </row>
        <row r="5">
          <cell r="B5" t="str">
            <v>Important</v>
          </cell>
        </row>
        <row r="6">
          <cell r="B6" t="str">
            <v>Important</v>
          </cell>
        </row>
        <row r="7">
          <cell r="B7" t="str">
            <v>Important</v>
          </cell>
        </row>
        <row r="8">
          <cell r="B8" t="str">
            <v>Important</v>
          </cell>
        </row>
        <row r="9">
          <cell r="B9"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7">
          <cell r="B27" t="str">
            <v>Important</v>
          </cell>
        </row>
        <row r="28">
          <cell r="B28" t="str">
            <v>Important</v>
          </cell>
        </row>
        <row r="29">
          <cell r="B29" t="str">
            <v>Important</v>
          </cell>
        </row>
        <row r="30">
          <cell r="B30" t="str">
            <v>Important</v>
          </cell>
        </row>
        <row r="31">
          <cell r="B31" t="str">
            <v>Important</v>
          </cell>
        </row>
        <row r="32">
          <cell r="B32" t="str">
            <v>Important</v>
          </cell>
        </row>
        <row r="33">
          <cell r="B33" t="str">
            <v>Important</v>
          </cell>
        </row>
        <row r="35">
          <cell r="B35"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3">
          <cell r="B53"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0">
          <cell r="B60" t="str">
            <v>Important</v>
          </cell>
        </row>
        <row r="61">
          <cell r="B61" t="str">
            <v>Important</v>
          </cell>
        </row>
        <row r="62">
          <cell r="B62"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4">
          <cell r="B74" t="str">
            <v>Important</v>
          </cell>
        </row>
        <row r="75">
          <cell r="B75" t="str">
            <v>Important</v>
          </cell>
        </row>
        <row r="76">
          <cell r="B76" t="str">
            <v>Important</v>
          </cell>
        </row>
        <row r="77">
          <cell r="B77" t="str">
            <v>Important</v>
          </cell>
        </row>
        <row r="78">
          <cell r="B78"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0">
          <cell r="B90" t="str">
            <v>Important</v>
          </cell>
        </row>
        <row r="91">
          <cell r="B91" t="str">
            <v>Important</v>
          </cell>
        </row>
        <row r="92">
          <cell r="B92" t="str">
            <v>Important</v>
          </cell>
        </row>
        <row r="93">
          <cell r="B93" t="str">
            <v>Important</v>
          </cell>
        </row>
        <row r="94">
          <cell r="B94" t="str">
            <v>Important</v>
          </cell>
        </row>
        <row r="95">
          <cell r="B95" t="str">
            <v>Important</v>
          </cell>
        </row>
        <row r="96">
          <cell r="B96" t="str">
            <v>Important</v>
          </cell>
        </row>
        <row r="97">
          <cell r="B97" t="str">
            <v>Important</v>
          </cell>
        </row>
        <row r="98">
          <cell r="B98" t="str">
            <v>Important</v>
          </cell>
        </row>
        <row r="99">
          <cell r="B99" t="str">
            <v>Important</v>
          </cell>
        </row>
        <row r="100">
          <cell r="B100" t="str">
            <v>Important</v>
          </cell>
        </row>
        <row r="101">
          <cell r="B101" t="str">
            <v>Important</v>
          </cell>
        </row>
        <row r="102">
          <cell r="B102" t="str">
            <v>Important</v>
          </cell>
        </row>
        <row r="103">
          <cell r="B103" t="str">
            <v>Important</v>
          </cell>
        </row>
        <row r="104">
          <cell r="B104" t="str">
            <v>Important</v>
          </cell>
        </row>
        <row r="105">
          <cell r="B105" t="str">
            <v>Important</v>
          </cell>
        </row>
        <row r="106">
          <cell r="B106" t="str">
            <v>Important</v>
          </cell>
        </row>
        <row r="107">
          <cell r="B107" t="str">
            <v>Important</v>
          </cell>
        </row>
        <row r="108">
          <cell r="B108" t="str">
            <v>Important</v>
          </cell>
        </row>
        <row r="109">
          <cell r="B109" t="str">
            <v>Important</v>
          </cell>
        </row>
        <row r="110">
          <cell r="B110" t="str">
            <v>Important</v>
          </cell>
        </row>
        <row r="111">
          <cell r="B111" t="str">
            <v>Important</v>
          </cell>
        </row>
        <row r="112">
          <cell r="B112" t="str">
            <v>Important</v>
          </cell>
        </row>
        <row r="113">
          <cell r="B113" t="str">
            <v>Important</v>
          </cell>
        </row>
        <row r="114">
          <cell r="B114" t="str">
            <v>Important</v>
          </cell>
        </row>
        <row r="115">
          <cell r="B115" t="str">
            <v>Important</v>
          </cell>
        </row>
        <row r="116">
          <cell r="B116" t="str">
            <v>Important</v>
          </cell>
        </row>
        <row r="117">
          <cell r="B117" t="str">
            <v>Important</v>
          </cell>
        </row>
        <row r="118">
          <cell r="B118" t="str">
            <v>Important</v>
          </cell>
        </row>
        <row r="119">
          <cell r="B119" t="str">
            <v>Important</v>
          </cell>
        </row>
        <row r="120">
          <cell r="B120" t="str">
            <v>Important</v>
          </cell>
        </row>
        <row r="121">
          <cell r="B121" t="str">
            <v>Important</v>
          </cell>
        </row>
        <row r="122">
          <cell r="B122" t="str">
            <v>Important</v>
          </cell>
        </row>
        <row r="123">
          <cell r="B123" t="str">
            <v>Important</v>
          </cell>
        </row>
        <row r="124">
          <cell r="B124" t="str">
            <v>Important</v>
          </cell>
        </row>
        <row r="125">
          <cell r="B125" t="str">
            <v>Important</v>
          </cell>
        </row>
        <row r="126">
          <cell r="B126" t="str">
            <v>Important</v>
          </cell>
        </row>
        <row r="127">
          <cell r="B127" t="str">
            <v>Important</v>
          </cell>
        </row>
        <row r="128">
          <cell r="B128" t="str">
            <v>Important</v>
          </cell>
        </row>
        <row r="129">
          <cell r="B129" t="str">
            <v>Important</v>
          </cell>
        </row>
        <row r="130">
          <cell r="B130" t="str">
            <v>Important</v>
          </cell>
        </row>
        <row r="131">
          <cell r="B131" t="str">
            <v>Important</v>
          </cell>
        </row>
        <row r="132">
          <cell r="B132"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39">
          <cell r="B139" t="str">
            <v>Important</v>
          </cell>
        </row>
        <row r="140">
          <cell r="B140" t="str">
            <v>Important</v>
          </cell>
        </row>
        <row r="141">
          <cell r="B141" t="str">
            <v>Important</v>
          </cell>
        </row>
        <row r="142">
          <cell r="B142" t="str">
            <v>Important</v>
          </cell>
        </row>
        <row r="143">
          <cell r="B143" t="str">
            <v>Important</v>
          </cell>
        </row>
        <row r="144">
          <cell r="B144" t="str">
            <v>Important</v>
          </cell>
        </row>
        <row r="145">
          <cell r="B145" t="str">
            <v>Important</v>
          </cell>
        </row>
        <row r="146">
          <cell r="B146" t="str">
            <v>Important</v>
          </cell>
        </row>
        <row r="147">
          <cell r="B147" t="str">
            <v>Important</v>
          </cell>
        </row>
        <row r="148">
          <cell r="B148" t="str">
            <v>Important</v>
          </cell>
        </row>
        <row r="149">
          <cell r="B149" t="str">
            <v>Important</v>
          </cell>
        </row>
        <row r="150">
          <cell r="B150" t="str">
            <v>Important</v>
          </cell>
        </row>
        <row r="151">
          <cell r="B151" t="str">
            <v>Important</v>
          </cell>
        </row>
        <row r="152">
          <cell r="B152" t="str">
            <v>Important</v>
          </cell>
        </row>
        <row r="153">
          <cell r="B153" t="str">
            <v>Important</v>
          </cell>
        </row>
        <row r="154">
          <cell r="B154" t="str">
            <v>Important</v>
          </cell>
        </row>
        <row r="155">
          <cell r="B155" t="str">
            <v>Important</v>
          </cell>
        </row>
        <row r="157">
          <cell r="B157" t="str">
            <v>Important</v>
          </cell>
        </row>
        <row r="158">
          <cell r="B158" t="str">
            <v>Important</v>
          </cell>
        </row>
        <row r="159">
          <cell r="B159" t="str">
            <v>Important</v>
          </cell>
        </row>
        <row r="160">
          <cell r="B160" t="str">
            <v>Important</v>
          </cell>
        </row>
        <row r="161">
          <cell r="B161" t="str">
            <v>Important</v>
          </cell>
        </row>
        <row r="162">
          <cell r="B162" t="str">
            <v>Important</v>
          </cell>
        </row>
        <row r="163">
          <cell r="B163" t="str">
            <v>Important</v>
          </cell>
        </row>
        <row r="165">
          <cell r="B165" t="str">
            <v>Important</v>
          </cell>
        </row>
        <row r="166">
          <cell r="B166" t="str">
            <v>Important</v>
          </cell>
        </row>
        <row r="168">
          <cell r="B168" t="str">
            <v>Important</v>
          </cell>
        </row>
        <row r="169">
          <cell r="B169" t="str">
            <v>Important</v>
          </cell>
        </row>
        <row r="170">
          <cell r="B170" t="str">
            <v>Important</v>
          </cell>
        </row>
        <row r="171">
          <cell r="B171" t="str">
            <v>Important</v>
          </cell>
        </row>
        <row r="172">
          <cell r="B172" t="str">
            <v>Important</v>
          </cell>
        </row>
        <row r="173">
          <cell r="B173" t="str">
            <v>Important</v>
          </cell>
        </row>
        <row r="174">
          <cell r="B174" t="str">
            <v>Important</v>
          </cell>
        </row>
        <row r="175">
          <cell r="B175" t="str">
            <v>Important</v>
          </cell>
        </row>
        <row r="176">
          <cell r="B176" t="str">
            <v>Important</v>
          </cell>
        </row>
        <row r="177">
          <cell r="B177" t="str">
            <v>Important</v>
          </cell>
        </row>
        <row r="178">
          <cell r="B178" t="str">
            <v>Important</v>
          </cell>
        </row>
        <row r="179">
          <cell r="B179" t="str">
            <v>Important</v>
          </cell>
        </row>
        <row r="180">
          <cell r="B180" t="str">
            <v>Important</v>
          </cell>
        </row>
        <row r="181">
          <cell r="B181" t="str">
            <v>Important</v>
          </cell>
        </row>
        <row r="182">
          <cell r="B182" t="str">
            <v>Important</v>
          </cell>
        </row>
        <row r="183">
          <cell r="B183" t="str">
            <v>Important</v>
          </cell>
        </row>
        <row r="184">
          <cell r="B184" t="str">
            <v>Important</v>
          </cell>
        </row>
        <row r="185">
          <cell r="B185" t="str">
            <v>Important</v>
          </cell>
        </row>
        <row r="186">
          <cell r="B186" t="str">
            <v>Important</v>
          </cell>
        </row>
        <row r="187">
          <cell r="B187" t="str">
            <v>Important</v>
          </cell>
        </row>
        <row r="188">
          <cell r="B188" t="str">
            <v>Important</v>
          </cell>
        </row>
        <row r="189">
          <cell r="B189" t="str">
            <v>Important</v>
          </cell>
        </row>
        <row r="190">
          <cell r="B190" t="str">
            <v>Important</v>
          </cell>
        </row>
        <row r="191">
          <cell r="B191" t="str">
            <v>Important</v>
          </cell>
        </row>
        <row r="192">
          <cell r="B192" t="str">
            <v>Important</v>
          </cell>
        </row>
        <row r="193">
          <cell r="B193" t="str">
            <v>Important</v>
          </cell>
        </row>
        <row r="194">
          <cell r="B194" t="str">
            <v>Important</v>
          </cell>
        </row>
        <row r="195">
          <cell r="B195" t="str">
            <v>Important</v>
          </cell>
        </row>
        <row r="196">
          <cell r="B196" t="str">
            <v>Important</v>
          </cell>
        </row>
        <row r="197">
          <cell r="B197" t="str">
            <v>Important</v>
          </cell>
        </row>
        <row r="198">
          <cell r="B198" t="str">
            <v>Important</v>
          </cell>
        </row>
        <row r="199">
          <cell r="B199" t="str">
            <v>Important</v>
          </cell>
        </row>
        <row r="200">
          <cell r="B200" t="str">
            <v>Important</v>
          </cell>
        </row>
        <row r="201">
          <cell r="B201" t="str">
            <v>Important</v>
          </cell>
        </row>
        <row r="202">
          <cell r="B202" t="str">
            <v>Important</v>
          </cell>
        </row>
        <row r="203">
          <cell r="B203" t="str">
            <v>Important</v>
          </cell>
        </row>
        <row r="204">
          <cell r="B204" t="str">
            <v>Important</v>
          </cell>
        </row>
      </sheetData>
      <sheetData sheetId="27">
        <row r="3">
          <cell r="B3" t="str">
            <v>Important</v>
          </cell>
        </row>
        <row r="4">
          <cell r="B4" t="str">
            <v>Important</v>
          </cell>
        </row>
        <row r="5">
          <cell r="B5" t="str">
            <v>Important</v>
          </cell>
        </row>
        <row r="7">
          <cell r="B7" t="str">
            <v>Important</v>
          </cell>
        </row>
        <row r="9">
          <cell r="B9"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2">
          <cell r="B22"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0">
          <cell r="B30" t="str">
            <v>Important</v>
          </cell>
        </row>
        <row r="31">
          <cell r="B31" t="str">
            <v>Important</v>
          </cell>
        </row>
        <row r="32">
          <cell r="B32" t="str">
            <v>Important</v>
          </cell>
        </row>
        <row r="33">
          <cell r="B33" t="str">
            <v>Important</v>
          </cell>
        </row>
        <row r="34">
          <cell r="B34"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3">
          <cell r="B53"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0">
          <cell r="B60" t="str">
            <v>Important</v>
          </cell>
        </row>
        <row r="62">
          <cell r="B62" t="str">
            <v>Important</v>
          </cell>
        </row>
        <row r="63">
          <cell r="B63" t="str">
            <v>Important</v>
          </cell>
        </row>
        <row r="64">
          <cell r="B64" t="str">
            <v>Important</v>
          </cell>
        </row>
        <row r="65">
          <cell r="B65" t="str">
            <v>Important</v>
          </cell>
        </row>
        <row r="67">
          <cell r="B67" t="str">
            <v>Important</v>
          </cell>
        </row>
        <row r="69">
          <cell r="B69" t="str">
            <v>Important</v>
          </cell>
        </row>
        <row r="70">
          <cell r="B70" t="str">
            <v>Important</v>
          </cell>
        </row>
        <row r="71">
          <cell r="B71" t="str">
            <v>Important</v>
          </cell>
        </row>
        <row r="73">
          <cell r="B73" t="str">
            <v>Important</v>
          </cell>
        </row>
        <row r="74">
          <cell r="B74" t="str">
            <v>Important</v>
          </cell>
        </row>
        <row r="75">
          <cell r="B75" t="str">
            <v>Important</v>
          </cell>
        </row>
        <row r="76">
          <cell r="B76" t="str">
            <v>Important</v>
          </cell>
        </row>
        <row r="77">
          <cell r="B77" t="str">
            <v>Important</v>
          </cell>
        </row>
        <row r="78">
          <cell r="B78"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1">
          <cell r="B91" t="str">
            <v>Important</v>
          </cell>
        </row>
        <row r="92">
          <cell r="B92" t="str">
            <v>Important</v>
          </cell>
        </row>
        <row r="93">
          <cell r="B93" t="str">
            <v>Important</v>
          </cell>
        </row>
        <row r="94">
          <cell r="B94" t="str">
            <v>Important</v>
          </cell>
        </row>
        <row r="95">
          <cell r="B95" t="str">
            <v>Important</v>
          </cell>
        </row>
        <row r="96">
          <cell r="B96" t="str">
            <v>Important</v>
          </cell>
        </row>
        <row r="98">
          <cell r="B98" t="str">
            <v>Important</v>
          </cell>
        </row>
        <row r="99">
          <cell r="B99" t="str">
            <v>Important</v>
          </cell>
        </row>
        <row r="100">
          <cell r="B100" t="str">
            <v>Important</v>
          </cell>
        </row>
        <row r="101">
          <cell r="B101" t="str">
            <v>Important</v>
          </cell>
        </row>
        <row r="103">
          <cell r="B103" t="str">
            <v>Important</v>
          </cell>
        </row>
        <row r="104">
          <cell r="B104" t="str">
            <v>Important</v>
          </cell>
        </row>
        <row r="106">
          <cell r="B106" t="str">
            <v>Important</v>
          </cell>
        </row>
        <row r="108">
          <cell r="B108" t="str">
            <v>Important</v>
          </cell>
        </row>
        <row r="109">
          <cell r="B109" t="str">
            <v>Important</v>
          </cell>
        </row>
        <row r="111">
          <cell r="B111" t="str">
            <v>Important</v>
          </cell>
        </row>
        <row r="112">
          <cell r="B112" t="str">
            <v>Important</v>
          </cell>
        </row>
        <row r="113">
          <cell r="B113" t="str">
            <v>Important</v>
          </cell>
        </row>
        <row r="114">
          <cell r="B114" t="str">
            <v>Important</v>
          </cell>
        </row>
        <row r="115">
          <cell r="B115" t="str">
            <v>Important</v>
          </cell>
        </row>
        <row r="116">
          <cell r="B116" t="str">
            <v>Important</v>
          </cell>
        </row>
        <row r="119">
          <cell r="B119" t="str">
            <v>Important</v>
          </cell>
        </row>
        <row r="120">
          <cell r="B120" t="str">
            <v>Important</v>
          </cell>
        </row>
        <row r="121">
          <cell r="B121" t="str">
            <v>Important</v>
          </cell>
        </row>
        <row r="122">
          <cell r="B122" t="str">
            <v>Important</v>
          </cell>
        </row>
        <row r="123">
          <cell r="B123" t="str">
            <v>Important</v>
          </cell>
        </row>
        <row r="125">
          <cell r="B125" t="str">
            <v>Important</v>
          </cell>
        </row>
        <row r="126">
          <cell r="B126" t="str">
            <v>Important</v>
          </cell>
        </row>
        <row r="127">
          <cell r="B127" t="str">
            <v>Important</v>
          </cell>
        </row>
        <row r="128">
          <cell r="B128" t="str">
            <v>Important</v>
          </cell>
        </row>
        <row r="129">
          <cell r="B129" t="str">
            <v>Important</v>
          </cell>
        </row>
        <row r="130">
          <cell r="B130" t="str">
            <v>Important</v>
          </cell>
        </row>
        <row r="131">
          <cell r="B131" t="str">
            <v>Important</v>
          </cell>
        </row>
        <row r="132">
          <cell r="B132"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39">
          <cell r="B139" t="str">
            <v>Important</v>
          </cell>
        </row>
        <row r="140">
          <cell r="B140" t="str">
            <v>Important</v>
          </cell>
        </row>
        <row r="141">
          <cell r="B141" t="str">
            <v>Important</v>
          </cell>
        </row>
        <row r="142">
          <cell r="B142" t="str">
            <v>Important</v>
          </cell>
        </row>
        <row r="144">
          <cell r="B144" t="str">
            <v>Important</v>
          </cell>
        </row>
        <row r="145">
          <cell r="B145" t="str">
            <v>Important</v>
          </cell>
        </row>
        <row r="146">
          <cell r="B146" t="str">
            <v>Important</v>
          </cell>
        </row>
        <row r="147">
          <cell r="B147" t="str">
            <v>Important</v>
          </cell>
        </row>
        <row r="148">
          <cell r="B148" t="str">
            <v>Important</v>
          </cell>
        </row>
        <row r="149">
          <cell r="B149" t="str">
            <v>Important</v>
          </cell>
        </row>
        <row r="150">
          <cell r="B150" t="str">
            <v>Important</v>
          </cell>
        </row>
        <row r="151">
          <cell r="B151" t="str">
            <v>Important</v>
          </cell>
        </row>
        <row r="152">
          <cell r="B152" t="str">
            <v>Important</v>
          </cell>
        </row>
        <row r="153">
          <cell r="B153" t="str">
            <v>Important</v>
          </cell>
        </row>
      </sheetData>
      <sheetData sheetId="28">
        <row r="3">
          <cell r="B3" t="str">
            <v>Important</v>
          </cell>
        </row>
        <row r="4">
          <cell r="B4" t="str">
            <v>Important</v>
          </cell>
        </row>
        <row r="5">
          <cell r="B5" t="str">
            <v>Important</v>
          </cell>
        </row>
        <row r="6">
          <cell r="B6" t="str">
            <v>Important</v>
          </cell>
        </row>
        <row r="7">
          <cell r="B7" t="str">
            <v>Important</v>
          </cell>
        </row>
        <row r="8">
          <cell r="B8"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4">
          <cell r="B24" t="str">
            <v>Important</v>
          </cell>
        </row>
        <row r="25">
          <cell r="B25" t="str">
            <v>Important</v>
          </cell>
        </row>
        <row r="26">
          <cell r="B26" t="str">
            <v>Important</v>
          </cell>
        </row>
      </sheetData>
      <sheetData sheetId="29">
        <row r="4">
          <cell r="B4" t="str">
            <v>Important</v>
          </cell>
        </row>
        <row r="5">
          <cell r="B5" t="str">
            <v>Important</v>
          </cell>
        </row>
        <row r="6">
          <cell r="B6" t="str">
            <v>Important</v>
          </cell>
        </row>
        <row r="7">
          <cell r="B7" t="str">
            <v>Important</v>
          </cell>
        </row>
        <row r="8">
          <cell r="B8"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7">
          <cell r="B27" t="str">
            <v>Important</v>
          </cell>
        </row>
        <row r="28">
          <cell r="B28" t="str">
            <v>Important</v>
          </cell>
        </row>
        <row r="29">
          <cell r="B29" t="str">
            <v>Important</v>
          </cell>
        </row>
        <row r="30">
          <cell r="B30" t="str">
            <v>Important</v>
          </cell>
        </row>
        <row r="31">
          <cell r="B31" t="str">
            <v>Important</v>
          </cell>
        </row>
        <row r="32">
          <cell r="B32" t="str">
            <v>Important</v>
          </cell>
        </row>
        <row r="34">
          <cell r="B34"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1">
          <cell r="B51" t="str">
            <v>Important</v>
          </cell>
        </row>
        <row r="52">
          <cell r="B52"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0">
          <cell r="B60" t="str">
            <v>Important</v>
          </cell>
        </row>
        <row r="61">
          <cell r="B61" t="str">
            <v>Important</v>
          </cell>
        </row>
        <row r="62">
          <cell r="B62"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3">
          <cell r="B73" t="str">
            <v>Important</v>
          </cell>
        </row>
        <row r="75">
          <cell r="B75" t="str">
            <v>Important</v>
          </cell>
        </row>
        <row r="76">
          <cell r="B76" t="str">
            <v>Important</v>
          </cell>
        </row>
        <row r="77">
          <cell r="B77" t="str">
            <v>Important</v>
          </cell>
        </row>
        <row r="78">
          <cell r="B78"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0">
          <cell r="B90" t="str">
            <v>Important</v>
          </cell>
        </row>
        <row r="91">
          <cell r="B91" t="str">
            <v>Important</v>
          </cell>
        </row>
        <row r="93">
          <cell r="B93" t="str">
            <v>Important</v>
          </cell>
        </row>
        <row r="95">
          <cell r="B95" t="str">
            <v>Important</v>
          </cell>
        </row>
        <row r="96">
          <cell r="B96" t="str">
            <v>Important</v>
          </cell>
        </row>
        <row r="97">
          <cell r="B97" t="str">
            <v>Important</v>
          </cell>
        </row>
        <row r="98">
          <cell r="B98" t="str">
            <v>Important</v>
          </cell>
        </row>
        <row r="99">
          <cell r="B99" t="str">
            <v>Important</v>
          </cell>
        </row>
        <row r="100">
          <cell r="B100" t="str">
            <v>Important</v>
          </cell>
        </row>
        <row r="101">
          <cell r="B101" t="str">
            <v>Important</v>
          </cell>
        </row>
        <row r="102">
          <cell r="B102" t="str">
            <v>Important</v>
          </cell>
        </row>
        <row r="103">
          <cell r="B103" t="str">
            <v>Important</v>
          </cell>
        </row>
        <row r="104">
          <cell r="B104" t="str">
            <v>Important</v>
          </cell>
        </row>
        <row r="105">
          <cell r="B105" t="str">
            <v>Important</v>
          </cell>
        </row>
        <row r="106">
          <cell r="B106" t="str">
            <v>Important</v>
          </cell>
        </row>
        <row r="107">
          <cell r="B107" t="str">
            <v>Important</v>
          </cell>
        </row>
        <row r="108">
          <cell r="B108" t="str">
            <v>Important</v>
          </cell>
        </row>
        <row r="109">
          <cell r="B109" t="str">
            <v>Important</v>
          </cell>
        </row>
        <row r="110">
          <cell r="B110" t="str">
            <v>Important</v>
          </cell>
        </row>
        <row r="111">
          <cell r="B111" t="str">
            <v>Important</v>
          </cell>
        </row>
        <row r="112">
          <cell r="B112" t="str">
            <v>Important</v>
          </cell>
        </row>
        <row r="113">
          <cell r="B113" t="str">
            <v>Important</v>
          </cell>
        </row>
        <row r="114">
          <cell r="B114" t="str">
            <v>Important</v>
          </cell>
        </row>
        <row r="115">
          <cell r="B115" t="str">
            <v>Important</v>
          </cell>
        </row>
        <row r="116">
          <cell r="B116" t="str">
            <v>Important</v>
          </cell>
        </row>
        <row r="118">
          <cell r="B118" t="str">
            <v>Important</v>
          </cell>
        </row>
        <row r="120">
          <cell r="B120" t="str">
            <v>Important</v>
          </cell>
        </row>
        <row r="121">
          <cell r="B121" t="str">
            <v>Important</v>
          </cell>
        </row>
        <row r="122">
          <cell r="B122" t="str">
            <v>Important</v>
          </cell>
        </row>
        <row r="123">
          <cell r="B123" t="str">
            <v>Important</v>
          </cell>
        </row>
        <row r="124">
          <cell r="B124" t="str">
            <v>Important</v>
          </cell>
        </row>
        <row r="125">
          <cell r="B125" t="str">
            <v>Important</v>
          </cell>
        </row>
        <row r="126">
          <cell r="B126" t="str">
            <v>Important</v>
          </cell>
        </row>
        <row r="127">
          <cell r="B127" t="str">
            <v>Important</v>
          </cell>
        </row>
        <row r="129">
          <cell r="B129" t="str">
            <v>Important</v>
          </cell>
        </row>
        <row r="131">
          <cell r="B131" t="str">
            <v>Important</v>
          </cell>
        </row>
        <row r="132">
          <cell r="B132"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39">
          <cell r="B139" t="str">
            <v>Important</v>
          </cell>
        </row>
        <row r="141">
          <cell r="B141" t="str">
            <v>Important</v>
          </cell>
        </row>
        <row r="143">
          <cell r="B143" t="str">
            <v>Important</v>
          </cell>
        </row>
        <row r="144">
          <cell r="B144" t="str">
            <v>Important</v>
          </cell>
        </row>
        <row r="145">
          <cell r="B145" t="str">
            <v>Important</v>
          </cell>
        </row>
        <row r="146">
          <cell r="B146" t="str">
            <v>Important</v>
          </cell>
        </row>
        <row r="147">
          <cell r="B147" t="str">
            <v>Important</v>
          </cell>
        </row>
        <row r="148">
          <cell r="B148" t="str">
            <v>Important</v>
          </cell>
        </row>
        <row r="149">
          <cell r="B149" t="str">
            <v>Important</v>
          </cell>
        </row>
        <row r="150">
          <cell r="B150" t="str">
            <v>Important</v>
          </cell>
        </row>
        <row r="151">
          <cell r="B151" t="str">
            <v>Important</v>
          </cell>
        </row>
        <row r="152">
          <cell r="B152" t="str">
            <v>Important</v>
          </cell>
        </row>
        <row r="153">
          <cell r="B153" t="str">
            <v>Important</v>
          </cell>
        </row>
        <row r="154">
          <cell r="B154" t="str">
            <v>Important</v>
          </cell>
        </row>
        <row r="155">
          <cell r="B155" t="str">
            <v>Important</v>
          </cell>
        </row>
        <row r="156">
          <cell r="B156" t="str">
            <v>Important</v>
          </cell>
        </row>
        <row r="157">
          <cell r="B157" t="str">
            <v>Important</v>
          </cell>
        </row>
        <row r="158">
          <cell r="B158" t="str">
            <v>Important</v>
          </cell>
        </row>
        <row r="159">
          <cell r="B159" t="str">
            <v>Important</v>
          </cell>
        </row>
        <row r="160">
          <cell r="B160" t="str">
            <v>Important</v>
          </cell>
        </row>
        <row r="161">
          <cell r="B161" t="str">
            <v>Important</v>
          </cell>
        </row>
        <row r="162">
          <cell r="B162" t="str">
            <v>Important</v>
          </cell>
        </row>
        <row r="163">
          <cell r="B163" t="str">
            <v>Important</v>
          </cell>
        </row>
        <row r="164">
          <cell r="B164" t="str">
            <v>Important</v>
          </cell>
        </row>
        <row r="165">
          <cell r="B165" t="str">
            <v>Important</v>
          </cell>
        </row>
        <row r="166">
          <cell r="B166" t="str">
            <v>Important</v>
          </cell>
        </row>
        <row r="167">
          <cell r="B167" t="str">
            <v>Important</v>
          </cell>
        </row>
        <row r="168">
          <cell r="B168" t="str">
            <v>Important</v>
          </cell>
        </row>
        <row r="169">
          <cell r="B169" t="str">
            <v>Important</v>
          </cell>
        </row>
        <row r="170">
          <cell r="B170" t="str">
            <v>Important</v>
          </cell>
        </row>
        <row r="172">
          <cell r="B172" t="str">
            <v>Important</v>
          </cell>
        </row>
        <row r="174">
          <cell r="B174" t="str">
            <v>Important</v>
          </cell>
        </row>
        <row r="175">
          <cell r="B175" t="str">
            <v>Important</v>
          </cell>
        </row>
        <row r="176">
          <cell r="B176" t="str">
            <v>Important</v>
          </cell>
        </row>
        <row r="177">
          <cell r="B177" t="str">
            <v>Important</v>
          </cell>
        </row>
        <row r="178">
          <cell r="B178" t="str">
            <v>Important</v>
          </cell>
        </row>
        <row r="179">
          <cell r="B179" t="str">
            <v>Important</v>
          </cell>
        </row>
        <row r="180">
          <cell r="B180" t="str">
            <v>Important</v>
          </cell>
        </row>
        <row r="181">
          <cell r="B181" t="str">
            <v>Important</v>
          </cell>
        </row>
        <row r="182">
          <cell r="B182" t="str">
            <v>Important</v>
          </cell>
        </row>
        <row r="183">
          <cell r="B183" t="str">
            <v>Important</v>
          </cell>
        </row>
        <row r="184">
          <cell r="B184" t="str">
            <v>Important</v>
          </cell>
        </row>
        <row r="185">
          <cell r="B185" t="str">
            <v>Important</v>
          </cell>
        </row>
        <row r="186">
          <cell r="B186" t="str">
            <v>Important</v>
          </cell>
        </row>
        <row r="187">
          <cell r="B187" t="str">
            <v>Important</v>
          </cell>
        </row>
        <row r="188">
          <cell r="B188" t="str">
            <v>Important</v>
          </cell>
        </row>
        <row r="189">
          <cell r="B189" t="str">
            <v>Important</v>
          </cell>
        </row>
        <row r="190">
          <cell r="B190" t="str">
            <v>Important</v>
          </cell>
        </row>
        <row r="191">
          <cell r="B191" t="str">
            <v>Important</v>
          </cell>
        </row>
        <row r="192">
          <cell r="B192" t="str">
            <v>Important</v>
          </cell>
        </row>
        <row r="193">
          <cell r="B193" t="str">
            <v>Important</v>
          </cell>
        </row>
        <row r="194">
          <cell r="B194" t="str">
            <v>Important</v>
          </cell>
        </row>
        <row r="195">
          <cell r="B195" t="str">
            <v>Important</v>
          </cell>
        </row>
        <row r="196">
          <cell r="B196" t="str">
            <v>Important</v>
          </cell>
        </row>
        <row r="198">
          <cell r="B198" t="str">
            <v>Important</v>
          </cell>
        </row>
        <row r="199">
          <cell r="B199" t="str">
            <v>Important</v>
          </cell>
        </row>
        <row r="200">
          <cell r="B200" t="str">
            <v>Important</v>
          </cell>
        </row>
        <row r="201">
          <cell r="B201" t="str">
            <v>Important</v>
          </cell>
        </row>
        <row r="202">
          <cell r="B202" t="str">
            <v>Important</v>
          </cell>
        </row>
        <row r="203">
          <cell r="B203" t="str">
            <v>Important</v>
          </cell>
        </row>
        <row r="204">
          <cell r="B204" t="str">
            <v>Important</v>
          </cell>
        </row>
        <row r="205">
          <cell r="B205" t="str">
            <v>Important</v>
          </cell>
        </row>
        <row r="207">
          <cell r="B207" t="str">
            <v>Important</v>
          </cell>
        </row>
        <row r="208">
          <cell r="B208" t="str">
            <v>Important</v>
          </cell>
        </row>
        <row r="210">
          <cell r="B210" t="str">
            <v>Important</v>
          </cell>
        </row>
        <row r="211">
          <cell r="B211" t="str">
            <v>Important</v>
          </cell>
        </row>
        <row r="212">
          <cell r="B212" t="str">
            <v>Important</v>
          </cell>
        </row>
        <row r="213">
          <cell r="B213" t="str">
            <v>Important</v>
          </cell>
        </row>
        <row r="214">
          <cell r="B214" t="str">
            <v>Important</v>
          </cell>
        </row>
        <row r="215">
          <cell r="B215" t="str">
            <v>Important</v>
          </cell>
        </row>
        <row r="216">
          <cell r="B216" t="str">
            <v>Important</v>
          </cell>
        </row>
        <row r="217">
          <cell r="B217" t="str">
            <v>Important</v>
          </cell>
        </row>
        <row r="218">
          <cell r="B218" t="str">
            <v>Important</v>
          </cell>
        </row>
        <row r="220">
          <cell r="B220" t="str">
            <v>Important</v>
          </cell>
        </row>
        <row r="221">
          <cell r="B221" t="str">
            <v>Important</v>
          </cell>
        </row>
        <row r="222">
          <cell r="B222" t="str">
            <v>Important</v>
          </cell>
        </row>
        <row r="223">
          <cell r="B223" t="str">
            <v>Important</v>
          </cell>
        </row>
        <row r="224">
          <cell r="B224" t="str">
            <v>Important</v>
          </cell>
        </row>
        <row r="225">
          <cell r="B225" t="str">
            <v>Important</v>
          </cell>
        </row>
        <row r="226">
          <cell r="B226" t="str">
            <v>Important</v>
          </cell>
        </row>
      </sheetData>
      <sheetData sheetId="30">
        <row r="3">
          <cell r="B3" t="str">
            <v>Important</v>
          </cell>
        </row>
        <row r="4">
          <cell r="B4" t="str">
            <v>Important</v>
          </cell>
        </row>
        <row r="5">
          <cell r="B5" t="str">
            <v>Important</v>
          </cell>
        </row>
        <row r="6">
          <cell r="B6" t="str">
            <v>Important</v>
          </cell>
        </row>
        <row r="7">
          <cell r="B7" t="str">
            <v>Important</v>
          </cell>
        </row>
        <row r="8">
          <cell r="B8" t="str">
            <v>Important</v>
          </cell>
        </row>
        <row r="9">
          <cell r="B9" t="str">
            <v>Important</v>
          </cell>
        </row>
        <row r="10">
          <cell r="B10" t="str">
            <v>Important</v>
          </cell>
        </row>
        <row r="11">
          <cell r="B11" t="str">
            <v>Important</v>
          </cell>
        </row>
        <row r="12">
          <cell r="B12"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0">
          <cell r="B30" t="str">
            <v>Important</v>
          </cell>
        </row>
        <row r="31">
          <cell r="B31" t="str">
            <v>Important</v>
          </cell>
        </row>
        <row r="32">
          <cell r="B32" t="str">
            <v>Important</v>
          </cell>
        </row>
        <row r="33">
          <cell r="B33" t="str">
            <v>Important</v>
          </cell>
        </row>
        <row r="35">
          <cell r="B35" t="str">
            <v>Important</v>
          </cell>
        </row>
        <row r="36">
          <cell r="B36" t="str">
            <v>Important</v>
          </cell>
        </row>
        <row r="37">
          <cell r="B37" t="str">
            <v>Important</v>
          </cell>
        </row>
        <row r="38">
          <cell r="B38" t="str">
            <v>Important</v>
          </cell>
        </row>
        <row r="39">
          <cell r="B39" t="str">
            <v>Important</v>
          </cell>
        </row>
        <row r="41">
          <cell r="B41" t="str">
            <v>Important</v>
          </cell>
        </row>
        <row r="42">
          <cell r="B42" t="str">
            <v>Important</v>
          </cell>
        </row>
        <row r="43">
          <cell r="B43"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3">
          <cell r="B53" t="str">
            <v>Important</v>
          </cell>
        </row>
        <row r="54">
          <cell r="B54" t="str">
            <v>Important</v>
          </cell>
        </row>
        <row r="55">
          <cell r="B55" t="str">
            <v>Important</v>
          </cell>
        </row>
        <row r="56">
          <cell r="B56" t="str">
            <v>Important</v>
          </cell>
        </row>
        <row r="57">
          <cell r="B57" t="str">
            <v>Important</v>
          </cell>
        </row>
        <row r="59">
          <cell r="B59" t="str">
            <v>Important</v>
          </cell>
        </row>
        <row r="60">
          <cell r="B60" t="str">
            <v>Important</v>
          </cell>
        </row>
        <row r="61">
          <cell r="B61" t="str">
            <v>Important</v>
          </cell>
        </row>
        <row r="62">
          <cell r="B62" t="str">
            <v>Important</v>
          </cell>
        </row>
        <row r="63">
          <cell r="B63"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2">
          <cell r="B72" t="str">
            <v>Important</v>
          </cell>
        </row>
        <row r="73">
          <cell r="B73" t="str">
            <v>Important</v>
          </cell>
        </row>
        <row r="74">
          <cell r="B74" t="str">
            <v>Important</v>
          </cell>
        </row>
        <row r="75">
          <cell r="B75" t="str">
            <v>Important</v>
          </cell>
        </row>
        <row r="76">
          <cell r="B76" t="str">
            <v>Important</v>
          </cell>
        </row>
        <row r="77">
          <cell r="B77"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0">
          <cell r="B90" t="str">
            <v>Important</v>
          </cell>
        </row>
        <row r="91">
          <cell r="B91" t="str">
            <v>Important</v>
          </cell>
        </row>
        <row r="92">
          <cell r="B92" t="str">
            <v>Important</v>
          </cell>
        </row>
        <row r="93">
          <cell r="B93" t="str">
            <v>Important</v>
          </cell>
        </row>
        <row r="94">
          <cell r="B94" t="str">
            <v>Important</v>
          </cell>
        </row>
      </sheetData>
      <sheetData sheetId="31">
        <row r="4">
          <cell r="B4" t="str">
            <v>Important</v>
          </cell>
        </row>
        <row r="5">
          <cell r="B5" t="str">
            <v>Important</v>
          </cell>
        </row>
        <row r="6">
          <cell r="B6" t="str">
            <v>Important</v>
          </cell>
        </row>
        <row r="7">
          <cell r="B7" t="str">
            <v>Important</v>
          </cell>
        </row>
        <row r="8">
          <cell r="B8"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1">
          <cell r="B21"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0">
          <cell r="B30" t="str">
            <v>Important</v>
          </cell>
        </row>
        <row r="31">
          <cell r="B31" t="str">
            <v>Important</v>
          </cell>
        </row>
        <row r="32">
          <cell r="B32" t="str">
            <v>Important</v>
          </cell>
        </row>
        <row r="33">
          <cell r="B33" t="str">
            <v>Important</v>
          </cell>
        </row>
        <row r="34">
          <cell r="B34" t="str">
            <v>Important</v>
          </cell>
        </row>
        <row r="35">
          <cell r="B35"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3">
          <cell r="B53"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0">
          <cell r="B60" t="str">
            <v>Important</v>
          </cell>
        </row>
        <row r="61">
          <cell r="B61"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5">
          <cell r="B75" t="str">
            <v>Important</v>
          </cell>
        </row>
        <row r="76">
          <cell r="B76" t="str">
            <v>Important</v>
          </cell>
        </row>
        <row r="77">
          <cell r="B77" t="str">
            <v>Important</v>
          </cell>
        </row>
        <row r="78">
          <cell r="B78" t="str">
            <v>Important</v>
          </cell>
        </row>
        <row r="80">
          <cell r="B80" t="str">
            <v>Important</v>
          </cell>
        </row>
        <row r="81">
          <cell r="B81"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1">
          <cell r="B91" t="str">
            <v>Important</v>
          </cell>
        </row>
        <row r="92">
          <cell r="B92" t="str">
            <v>Important</v>
          </cell>
        </row>
        <row r="93">
          <cell r="B93" t="str">
            <v>Important</v>
          </cell>
        </row>
        <row r="94">
          <cell r="B94" t="str">
            <v>Important</v>
          </cell>
        </row>
        <row r="95">
          <cell r="B95" t="str">
            <v>Important</v>
          </cell>
        </row>
        <row r="96">
          <cell r="B96" t="str">
            <v>Important</v>
          </cell>
        </row>
        <row r="97">
          <cell r="B97" t="str">
            <v>Important</v>
          </cell>
        </row>
        <row r="98">
          <cell r="B98" t="str">
            <v>Important</v>
          </cell>
        </row>
        <row r="99">
          <cell r="B99" t="str">
            <v>Important</v>
          </cell>
        </row>
        <row r="100">
          <cell r="B100" t="str">
            <v>Important</v>
          </cell>
        </row>
        <row r="101">
          <cell r="B101" t="str">
            <v>Important</v>
          </cell>
        </row>
        <row r="103">
          <cell r="B103" t="str">
            <v>Important</v>
          </cell>
        </row>
        <row r="104">
          <cell r="B104" t="str">
            <v>Important</v>
          </cell>
        </row>
        <row r="105">
          <cell r="B105" t="str">
            <v>Important</v>
          </cell>
        </row>
        <row r="106">
          <cell r="B106" t="str">
            <v>Important</v>
          </cell>
        </row>
        <row r="107">
          <cell r="B107" t="str">
            <v>Important</v>
          </cell>
        </row>
        <row r="108">
          <cell r="B108" t="str">
            <v>Important</v>
          </cell>
        </row>
        <row r="109">
          <cell r="B109" t="str">
            <v>Important</v>
          </cell>
        </row>
        <row r="110">
          <cell r="B110" t="str">
            <v>Important</v>
          </cell>
        </row>
        <row r="111">
          <cell r="B111" t="str">
            <v>Important</v>
          </cell>
        </row>
        <row r="112">
          <cell r="B112" t="str">
            <v>Important</v>
          </cell>
        </row>
        <row r="113">
          <cell r="B113" t="str">
            <v>Important</v>
          </cell>
        </row>
        <row r="114">
          <cell r="B114" t="str">
            <v>Important</v>
          </cell>
        </row>
        <row r="115">
          <cell r="B115" t="str">
            <v>Important</v>
          </cell>
        </row>
        <row r="116">
          <cell r="B116" t="str">
            <v>Important</v>
          </cell>
        </row>
        <row r="118">
          <cell r="B118" t="str">
            <v>Important</v>
          </cell>
        </row>
        <row r="119">
          <cell r="B119" t="str">
            <v>Important</v>
          </cell>
        </row>
        <row r="120">
          <cell r="B120" t="str">
            <v>Important</v>
          </cell>
        </row>
        <row r="121">
          <cell r="B121" t="str">
            <v>Important</v>
          </cell>
        </row>
        <row r="122">
          <cell r="B122" t="str">
            <v>Important</v>
          </cell>
        </row>
        <row r="123">
          <cell r="B123" t="str">
            <v>Important</v>
          </cell>
        </row>
        <row r="125">
          <cell r="B125" t="str">
            <v>Important</v>
          </cell>
        </row>
        <row r="126">
          <cell r="B126" t="str">
            <v>Important</v>
          </cell>
        </row>
        <row r="127">
          <cell r="B127" t="str">
            <v>Important</v>
          </cell>
        </row>
        <row r="128">
          <cell r="B128" t="str">
            <v>Important</v>
          </cell>
        </row>
        <row r="129">
          <cell r="B129" t="str">
            <v>Important</v>
          </cell>
        </row>
        <row r="130">
          <cell r="B130" t="str">
            <v>Important</v>
          </cell>
        </row>
        <row r="132">
          <cell r="B132"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40">
          <cell r="B140" t="str">
            <v>Important</v>
          </cell>
        </row>
        <row r="141">
          <cell r="B141" t="str">
            <v>Important</v>
          </cell>
        </row>
        <row r="142">
          <cell r="B142" t="str">
            <v>Important</v>
          </cell>
        </row>
        <row r="143">
          <cell r="B143" t="str">
            <v>Important</v>
          </cell>
        </row>
        <row r="144">
          <cell r="B144" t="str">
            <v>Important</v>
          </cell>
        </row>
        <row r="145">
          <cell r="B145" t="str">
            <v>Important</v>
          </cell>
        </row>
        <row r="147">
          <cell r="B147" t="str">
            <v>Important</v>
          </cell>
        </row>
        <row r="148">
          <cell r="B148" t="str">
            <v>Important</v>
          </cell>
        </row>
        <row r="149">
          <cell r="B149" t="str">
            <v>Important</v>
          </cell>
        </row>
        <row r="150">
          <cell r="B150" t="str">
            <v>Important</v>
          </cell>
        </row>
        <row r="151">
          <cell r="B151" t="str">
            <v>Important</v>
          </cell>
        </row>
        <row r="152">
          <cell r="B152" t="str">
            <v>Important</v>
          </cell>
        </row>
        <row r="153">
          <cell r="B153" t="str">
            <v>Important</v>
          </cell>
        </row>
        <row r="154">
          <cell r="B154" t="str">
            <v>Important</v>
          </cell>
        </row>
        <row r="155">
          <cell r="B155" t="str">
            <v>Important</v>
          </cell>
        </row>
        <row r="156">
          <cell r="B156" t="str">
            <v>Important</v>
          </cell>
        </row>
        <row r="157">
          <cell r="B157" t="str">
            <v>Important</v>
          </cell>
        </row>
        <row r="158">
          <cell r="B158" t="str">
            <v>Important</v>
          </cell>
        </row>
        <row r="159">
          <cell r="B159" t="str">
            <v>Important</v>
          </cell>
        </row>
        <row r="160">
          <cell r="B160" t="str">
            <v>Important</v>
          </cell>
        </row>
        <row r="161">
          <cell r="B161" t="str">
            <v>Important</v>
          </cell>
        </row>
        <row r="162">
          <cell r="B162" t="str">
            <v>Important</v>
          </cell>
        </row>
        <row r="164">
          <cell r="B164" t="str">
            <v>Important</v>
          </cell>
        </row>
        <row r="165">
          <cell r="B165" t="str">
            <v>Important</v>
          </cell>
        </row>
        <row r="166">
          <cell r="B166" t="str">
            <v>Important</v>
          </cell>
        </row>
        <row r="167">
          <cell r="B167" t="str">
            <v>Important</v>
          </cell>
        </row>
        <row r="168">
          <cell r="B168" t="str">
            <v>Important</v>
          </cell>
        </row>
        <row r="169">
          <cell r="B169" t="str">
            <v>Important</v>
          </cell>
        </row>
        <row r="170">
          <cell r="B170" t="str">
            <v>Important</v>
          </cell>
        </row>
        <row r="171">
          <cell r="B171" t="str">
            <v>Important</v>
          </cell>
        </row>
        <row r="172">
          <cell r="B172" t="str">
            <v>Important</v>
          </cell>
        </row>
        <row r="173">
          <cell r="B173" t="str">
            <v>Important</v>
          </cell>
        </row>
        <row r="174">
          <cell r="B174" t="str">
            <v>Important</v>
          </cell>
        </row>
        <row r="175">
          <cell r="B175" t="str">
            <v>Important</v>
          </cell>
        </row>
        <row r="176">
          <cell r="B176" t="str">
            <v>Important</v>
          </cell>
        </row>
        <row r="177">
          <cell r="B177" t="str">
            <v>Important</v>
          </cell>
        </row>
        <row r="178">
          <cell r="B178" t="str">
            <v>Important</v>
          </cell>
        </row>
        <row r="180">
          <cell r="B180" t="str">
            <v>Important</v>
          </cell>
        </row>
        <row r="181">
          <cell r="B181" t="str">
            <v>Important</v>
          </cell>
        </row>
        <row r="182">
          <cell r="B182" t="str">
            <v>Important</v>
          </cell>
        </row>
        <row r="183">
          <cell r="B183" t="str">
            <v>Important</v>
          </cell>
        </row>
        <row r="184">
          <cell r="B184" t="str">
            <v>Important</v>
          </cell>
        </row>
        <row r="185">
          <cell r="B185" t="str">
            <v>Important</v>
          </cell>
        </row>
        <row r="186">
          <cell r="B186" t="str">
            <v>Important</v>
          </cell>
        </row>
        <row r="187">
          <cell r="B187" t="str">
            <v>Important</v>
          </cell>
        </row>
        <row r="188">
          <cell r="B188" t="str">
            <v>Important</v>
          </cell>
        </row>
        <row r="189">
          <cell r="B189" t="str">
            <v>Important</v>
          </cell>
        </row>
        <row r="190">
          <cell r="B190" t="str">
            <v>Important</v>
          </cell>
        </row>
        <row r="191">
          <cell r="B191" t="str">
            <v>Important</v>
          </cell>
        </row>
        <row r="192">
          <cell r="B192" t="str">
            <v>Important</v>
          </cell>
        </row>
        <row r="193">
          <cell r="B193" t="str">
            <v>Important</v>
          </cell>
        </row>
        <row r="194">
          <cell r="B194" t="str">
            <v>Important</v>
          </cell>
        </row>
        <row r="195">
          <cell r="B195" t="str">
            <v>Important</v>
          </cell>
        </row>
        <row r="196">
          <cell r="B196" t="str">
            <v>Important</v>
          </cell>
        </row>
        <row r="197">
          <cell r="B197" t="str">
            <v>Important</v>
          </cell>
        </row>
        <row r="199">
          <cell r="B199" t="str">
            <v>Important</v>
          </cell>
        </row>
        <row r="201">
          <cell r="B201" t="str">
            <v>Important</v>
          </cell>
        </row>
        <row r="202">
          <cell r="B202" t="str">
            <v>Important</v>
          </cell>
        </row>
        <row r="203">
          <cell r="B203" t="str">
            <v>Important</v>
          </cell>
        </row>
        <row r="204">
          <cell r="B204" t="str">
            <v>Important</v>
          </cell>
        </row>
        <row r="205">
          <cell r="B205" t="str">
            <v>Important</v>
          </cell>
        </row>
        <row r="206">
          <cell r="B206" t="str">
            <v>Important</v>
          </cell>
        </row>
        <row r="207">
          <cell r="B207" t="str">
            <v>Important</v>
          </cell>
        </row>
        <row r="208">
          <cell r="B208" t="str">
            <v>Important</v>
          </cell>
        </row>
        <row r="209">
          <cell r="B209" t="str">
            <v>Important</v>
          </cell>
        </row>
        <row r="211">
          <cell r="B211" t="str">
            <v>Important</v>
          </cell>
        </row>
        <row r="212">
          <cell r="B212" t="str">
            <v>Important</v>
          </cell>
        </row>
        <row r="213">
          <cell r="B213" t="str">
            <v>Important</v>
          </cell>
        </row>
        <row r="214">
          <cell r="B214" t="str">
            <v>Important</v>
          </cell>
        </row>
        <row r="215">
          <cell r="B215" t="str">
            <v>Important</v>
          </cell>
        </row>
        <row r="216">
          <cell r="B216" t="str">
            <v>Important</v>
          </cell>
        </row>
        <row r="217">
          <cell r="B217" t="str">
            <v>Important</v>
          </cell>
        </row>
        <row r="218">
          <cell r="B218" t="str">
            <v>Important</v>
          </cell>
        </row>
        <row r="219">
          <cell r="B219" t="str">
            <v>Important</v>
          </cell>
        </row>
        <row r="220">
          <cell r="B220" t="str">
            <v>Important</v>
          </cell>
        </row>
        <row r="221">
          <cell r="B221" t="str">
            <v>Important</v>
          </cell>
        </row>
        <row r="222">
          <cell r="B222" t="str">
            <v>Important</v>
          </cell>
        </row>
        <row r="223">
          <cell r="B223" t="str">
            <v>Important</v>
          </cell>
        </row>
        <row r="224">
          <cell r="B224" t="str">
            <v>Important</v>
          </cell>
        </row>
        <row r="225">
          <cell r="B225" t="str">
            <v>Important</v>
          </cell>
        </row>
        <row r="226">
          <cell r="B226" t="str">
            <v>Important</v>
          </cell>
        </row>
        <row r="227">
          <cell r="B227" t="str">
            <v>Important</v>
          </cell>
        </row>
        <row r="228">
          <cell r="B228" t="str">
            <v>Important</v>
          </cell>
        </row>
        <row r="229">
          <cell r="B229" t="str">
            <v>Important</v>
          </cell>
        </row>
        <row r="230">
          <cell r="B230" t="str">
            <v>Important</v>
          </cell>
        </row>
        <row r="231">
          <cell r="B231" t="str">
            <v>Important</v>
          </cell>
        </row>
        <row r="232">
          <cell r="B232" t="str">
            <v>Important</v>
          </cell>
        </row>
        <row r="233">
          <cell r="B233" t="str">
            <v>Important</v>
          </cell>
        </row>
        <row r="234">
          <cell r="B234" t="str">
            <v>Important</v>
          </cell>
        </row>
        <row r="235">
          <cell r="B235" t="str">
            <v>Important</v>
          </cell>
        </row>
        <row r="236">
          <cell r="B236" t="str">
            <v>Important</v>
          </cell>
        </row>
        <row r="237">
          <cell r="B237" t="str">
            <v>Important</v>
          </cell>
        </row>
        <row r="238">
          <cell r="B238" t="str">
            <v>Important</v>
          </cell>
        </row>
        <row r="239">
          <cell r="B239" t="str">
            <v>Important</v>
          </cell>
        </row>
        <row r="241">
          <cell r="B241" t="str">
            <v>Important</v>
          </cell>
        </row>
        <row r="242">
          <cell r="B242" t="str">
            <v>Important</v>
          </cell>
        </row>
        <row r="243">
          <cell r="B243" t="str">
            <v>Important</v>
          </cell>
        </row>
        <row r="244">
          <cell r="B244" t="str">
            <v>Important</v>
          </cell>
        </row>
        <row r="245">
          <cell r="B245" t="str">
            <v>Important</v>
          </cell>
        </row>
        <row r="246">
          <cell r="B246" t="str">
            <v>Important</v>
          </cell>
        </row>
        <row r="247">
          <cell r="B247" t="str">
            <v>Important</v>
          </cell>
        </row>
        <row r="248">
          <cell r="B248" t="str">
            <v>Important</v>
          </cell>
        </row>
        <row r="249">
          <cell r="B249" t="str">
            <v>Important</v>
          </cell>
        </row>
        <row r="250">
          <cell r="B250" t="str">
            <v>Important</v>
          </cell>
        </row>
        <row r="251">
          <cell r="B251" t="str">
            <v>Important</v>
          </cell>
        </row>
        <row r="252">
          <cell r="B252" t="str">
            <v>Important</v>
          </cell>
        </row>
        <row r="254">
          <cell r="B254" t="str">
            <v>Important</v>
          </cell>
        </row>
        <row r="255">
          <cell r="B255" t="str">
            <v>Important</v>
          </cell>
        </row>
        <row r="256">
          <cell r="B256" t="str">
            <v>Important</v>
          </cell>
        </row>
        <row r="257">
          <cell r="B257" t="str">
            <v>Important</v>
          </cell>
        </row>
        <row r="258">
          <cell r="B258" t="str">
            <v>Important</v>
          </cell>
        </row>
        <row r="259">
          <cell r="B259" t="str">
            <v>Important</v>
          </cell>
        </row>
        <row r="260">
          <cell r="B260" t="str">
            <v>Important</v>
          </cell>
        </row>
        <row r="261">
          <cell r="B261" t="str">
            <v>Important</v>
          </cell>
        </row>
        <row r="262">
          <cell r="B262" t="str">
            <v>Important</v>
          </cell>
        </row>
        <row r="263">
          <cell r="B263" t="str">
            <v>Important</v>
          </cell>
        </row>
        <row r="264">
          <cell r="B264" t="str">
            <v>Important</v>
          </cell>
        </row>
        <row r="265">
          <cell r="B265" t="str">
            <v>Important</v>
          </cell>
        </row>
        <row r="266">
          <cell r="B266" t="str">
            <v>Important</v>
          </cell>
        </row>
        <row r="267">
          <cell r="B267" t="str">
            <v>Important</v>
          </cell>
        </row>
        <row r="268">
          <cell r="B268" t="str">
            <v>Important</v>
          </cell>
        </row>
        <row r="270">
          <cell r="B270" t="str">
            <v>Important</v>
          </cell>
        </row>
        <row r="271">
          <cell r="B271" t="str">
            <v>Important</v>
          </cell>
        </row>
        <row r="272">
          <cell r="B272" t="str">
            <v>Important</v>
          </cell>
        </row>
        <row r="273">
          <cell r="B273" t="str">
            <v>Important</v>
          </cell>
        </row>
        <row r="274">
          <cell r="B274" t="str">
            <v>Important</v>
          </cell>
        </row>
        <row r="275">
          <cell r="B275" t="str">
            <v>Important</v>
          </cell>
        </row>
        <row r="276">
          <cell r="B276" t="str">
            <v>Important</v>
          </cell>
        </row>
        <row r="277">
          <cell r="B277" t="str">
            <v>Important</v>
          </cell>
        </row>
        <row r="278">
          <cell r="B278" t="str">
            <v>Important</v>
          </cell>
        </row>
        <row r="279">
          <cell r="B279" t="str">
            <v>Important</v>
          </cell>
        </row>
        <row r="280">
          <cell r="B280" t="str">
            <v>Important</v>
          </cell>
        </row>
        <row r="281">
          <cell r="B281" t="str">
            <v>Important</v>
          </cell>
        </row>
        <row r="282">
          <cell r="B282" t="str">
            <v>Important</v>
          </cell>
        </row>
        <row r="283">
          <cell r="B283" t="str">
            <v>Important</v>
          </cell>
        </row>
        <row r="284">
          <cell r="B284" t="str">
            <v>Important</v>
          </cell>
        </row>
        <row r="286">
          <cell r="B286" t="str">
            <v>Important</v>
          </cell>
        </row>
        <row r="288">
          <cell r="B288" t="str">
            <v>Important</v>
          </cell>
        </row>
        <row r="289">
          <cell r="B289" t="str">
            <v>Important</v>
          </cell>
        </row>
        <row r="290">
          <cell r="B290" t="str">
            <v>Important</v>
          </cell>
        </row>
        <row r="291">
          <cell r="B291" t="str">
            <v>Important</v>
          </cell>
        </row>
        <row r="292">
          <cell r="B292" t="str">
            <v>Important</v>
          </cell>
        </row>
        <row r="293">
          <cell r="B293" t="str">
            <v>Important</v>
          </cell>
        </row>
        <row r="294">
          <cell r="B294" t="str">
            <v>Important</v>
          </cell>
        </row>
        <row r="295">
          <cell r="B295" t="str">
            <v>Important</v>
          </cell>
        </row>
        <row r="296">
          <cell r="B296" t="str">
            <v>Important</v>
          </cell>
        </row>
        <row r="297">
          <cell r="B297" t="str">
            <v>Important</v>
          </cell>
        </row>
        <row r="298">
          <cell r="B298" t="str">
            <v>Important</v>
          </cell>
        </row>
        <row r="299">
          <cell r="B299" t="str">
            <v>Important</v>
          </cell>
        </row>
        <row r="300">
          <cell r="B300" t="str">
            <v>Important</v>
          </cell>
        </row>
        <row r="302">
          <cell r="B302" t="str">
            <v>Important</v>
          </cell>
        </row>
        <row r="303">
          <cell r="B303" t="str">
            <v>Important</v>
          </cell>
        </row>
        <row r="304">
          <cell r="B304" t="str">
            <v>Important</v>
          </cell>
        </row>
        <row r="305">
          <cell r="B305" t="str">
            <v>Important</v>
          </cell>
        </row>
        <row r="307">
          <cell r="B307" t="str">
            <v>Important</v>
          </cell>
        </row>
        <row r="308">
          <cell r="B308" t="str">
            <v>Important</v>
          </cell>
        </row>
        <row r="309">
          <cell r="B309" t="str">
            <v>Important</v>
          </cell>
        </row>
        <row r="310">
          <cell r="B310" t="str">
            <v>Important</v>
          </cell>
        </row>
        <row r="311">
          <cell r="B311" t="str">
            <v>Important</v>
          </cell>
        </row>
        <row r="312">
          <cell r="B312" t="str">
            <v>Important</v>
          </cell>
        </row>
        <row r="313">
          <cell r="B313" t="str">
            <v>Important</v>
          </cell>
        </row>
        <row r="315">
          <cell r="B315" t="str">
            <v>Important</v>
          </cell>
        </row>
        <row r="316">
          <cell r="B316" t="str">
            <v>Important</v>
          </cell>
        </row>
        <row r="317">
          <cell r="B317" t="str">
            <v>Important</v>
          </cell>
        </row>
        <row r="318">
          <cell r="B318" t="str">
            <v>Important</v>
          </cell>
        </row>
        <row r="319">
          <cell r="B319" t="str">
            <v>Important</v>
          </cell>
        </row>
        <row r="320">
          <cell r="B320" t="str">
            <v>Important</v>
          </cell>
        </row>
        <row r="321">
          <cell r="B321" t="str">
            <v>Important</v>
          </cell>
        </row>
        <row r="322">
          <cell r="B322" t="str">
            <v>Important</v>
          </cell>
        </row>
        <row r="323">
          <cell r="B323" t="str">
            <v>Important</v>
          </cell>
        </row>
        <row r="325">
          <cell r="B325" t="str">
            <v>Important</v>
          </cell>
        </row>
        <row r="326">
          <cell r="B326" t="str">
            <v>Important</v>
          </cell>
        </row>
        <row r="327">
          <cell r="B327" t="str">
            <v>Important</v>
          </cell>
        </row>
        <row r="329">
          <cell r="B329" t="str">
            <v>Important</v>
          </cell>
        </row>
        <row r="330">
          <cell r="B330" t="str">
            <v>Important</v>
          </cell>
        </row>
        <row r="331">
          <cell r="B331" t="str">
            <v>Important</v>
          </cell>
        </row>
        <row r="332">
          <cell r="B332" t="str">
            <v>Important</v>
          </cell>
        </row>
        <row r="333">
          <cell r="B333" t="str">
            <v>Important</v>
          </cell>
        </row>
        <row r="334">
          <cell r="B334" t="str">
            <v>Important</v>
          </cell>
        </row>
        <row r="335">
          <cell r="B335" t="str">
            <v>Important</v>
          </cell>
        </row>
        <row r="336">
          <cell r="B336" t="str">
            <v>Important</v>
          </cell>
        </row>
        <row r="337">
          <cell r="B337" t="str">
            <v>Important</v>
          </cell>
        </row>
        <row r="338">
          <cell r="B338" t="str">
            <v>Important</v>
          </cell>
        </row>
        <row r="339">
          <cell r="B339" t="str">
            <v>Important</v>
          </cell>
        </row>
        <row r="340">
          <cell r="B340" t="str">
            <v>Important</v>
          </cell>
        </row>
        <row r="341">
          <cell r="B341" t="str">
            <v>Important</v>
          </cell>
        </row>
        <row r="342">
          <cell r="B342" t="str">
            <v>Important</v>
          </cell>
        </row>
        <row r="343">
          <cell r="B343" t="str">
            <v>Important</v>
          </cell>
        </row>
        <row r="344">
          <cell r="B344" t="str">
            <v>Important</v>
          </cell>
        </row>
        <row r="345">
          <cell r="B345" t="str">
            <v>Important</v>
          </cell>
        </row>
        <row r="346">
          <cell r="B346" t="str">
            <v>Important</v>
          </cell>
        </row>
        <row r="348">
          <cell r="B348" t="str">
            <v>Important</v>
          </cell>
        </row>
        <row r="349">
          <cell r="B349" t="str">
            <v>Important</v>
          </cell>
        </row>
      </sheetData>
      <sheetData sheetId="32">
        <row r="3">
          <cell r="B3" t="str">
            <v>Important</v>
          </cell>
        </row>
        <row r="4">
          <cell r="B4" t="str">
            <v>Important</v>
          </cell>
        </row>
        <row r="5">
          <cell r="B5" t="str">
            <v>Important</v>
          </cell>
        </row>
        <row r="7">
          <cell r="B7" t="str">
            <v>Important</v>
          </cell>
        </row>
        <row r="8">
          <cell r="B8" t="str">
            <v>Important</v>
          </cell>
        </row>
        <row r="9">
          <cell r="B9"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8">
          <cell r="B18"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29">
          <cell r="B29" t="str">
            <v>Important</v>
          </cell>
        </row>
        <row r="30">
          <cell r="B30" t="str">
            <v>Important</v>
          </cell>
        </row>
        <row r="31">
          <cell r="B31" t="str">
            <v>Important</v>
          </cell>
        </row>
        <row r="32">
          <cell r="B32" t="str">
            <v>Important</v>
          </cell>
        </row>
        <row r="33">
          <cell r="B33" t="str">
            <v>Important</v>
          </cell>
        </row>
        <row r="34">
          <cell r="B34" t="str">
            <v>Important</v>
          </cell>
        </row>
        <row r="35">
          <cell r="B35"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3">
          <cell r="B53"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0">
          <cell r="B60" t="str">
            <v>Important</v>
          </cell>
        </row>
        <row r="61">
          <cell r="B61" t="str">
            <v>Important</v>
          </cell>
        </row>
        <row r="62">
          <cell r="B62" t="str">
            <v>Important</v>
          </cell>
        </row>
        <row r="63">
          <cell r="B63" t="str">
            <v>Important</v>
          </cell>
        </row>
        <row r="64">
          <cell r="B64"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4">
          <cell r="B74" t="str">
            <v>Important</v>
          </cell>
        </row>
        <row r="75">
          <cell r="B75" t="str">
            <v>Important</v>
          </cell>
        </row>
        <row r="76">
          <cell r="B76" t="str">
            <v>Important</v>
          </cell>
        </row>
        <row r="77">
          <cell r="B77" t="str">
            <v>Important</v>
          </cell>
        </row>
        <row r="78">
          <cell r="B78"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0">
          <cell r="B90" t="str">
            <v>Important</v>
          </cell>
        </row>
        <row r="91">
          <cell r="B91" t="str">
            <v>Important</v>
          </cell>
        </row>
        <row r="92">
          <cell r="B92" t="str">
            <v>Important</v>
          </cell>
        </row>
        <row r="93">
          <cell r="B93" t="str">
            <v>Important</v>
          </cell>
        </row>
        <row r="94">
          <cell r="B94" t="str">
            <v>Important</v>
          </cell>
        </row>
        <row r="95">
          <cell r="B95" t="str">
            <v>Important</v>
          </cell>
        </row>
        <row r="96">
          <cell r="B96" t="str">
            <v>Important</v>
          </cell>
        </row>
        <row r="97">
          <cell r="B97" t="str">
            <v>Important</v>
          </cell>
        </row>
        <row r="98">
          <cell r="B98" t="str">
            <v>Important</v>
          </cell>
        </row>
        <row r="99">
          <cell r="B99" t="str">
            <v>Important</v>
          </cell>
        </row>
        <row r="100">
          <cell r="B100" t="str">
            <v>Important</v>
          </cell>
        </row>
        <row r="101">
          <cell r="B101" t="str">
            <v>Important</v>
          </cell>
        </row>
        <row r="102">
          <cell r="B102" t="str">
            <v>Important</v>
          </cell>
        </row>
        <row r="103">
          <cell r="B103" t="str">
            <v>Important</v>
          </cell>
        </row>
        <row r="104">
          <cell r="B104" t="str">
            <v>Important</v>
          </cell>
        </row>
        <row r="105">
          <cell r="B105" t="str">
            <v>Important</v>
          </cell>
        </row>
        <row r="106">
          <cell r="B106" t="str">
            <v>Important</v>
          </cell>
        </row>
        <row r="107">
          <cell r="B107" t="str">
            <v>Important</v>
          </cell>
        </row>
        <row r="108">
          <cell r="B108" t="str">
            <v>Important</v>
          </cell>
        </row>
        <row r="109">
          <cell r="B109" t="str">
            <v>Important</v>
          </cell>
        </row>
        <row r="110">
          <cell r="B110" t="str">
            <v>Important</v>
          </cell>
        </row>
        <row r="111">
          <cell r="B111" t="str">
            <v>Important</v>
          </cell>
        </row>
        <row r="112">
          <cell r="B112" t="str">
            <v>Important</v>
          </cell>
        </row>
        <row r="113">
          <cell r="B113" t="str">
            <v>Important</v>
          </cell>
        </row>
        <row r="114">
          <cell r="B114" t="str">
            <v>Important</v>
          </cell>
        </row>
        <row r="116">
          <cell r="B116" t="str">
            <v>Important</v>
          </cell>
        </row>
        <row r="117">
          <cell r="B117" t="str">
            <v>Important</v>
          </cell>
        </row>
        <row r="118">
          <cell r="B118" t="str">
            <v>Important</v>
          </cell>
        </row>
        <row r="119">
          <cell r="B119" t="str">
            <v>Important</v>
          </cell>
        </row>
        <row r="120">
          <cell r="B120" t="str">
            <v>Important</v>
          </cell>
        </row>
        <row r="121">
          <cell r="B121" t="str">
            <v>Important</v>
          </cell>
        </row>
        <row r="122">
          <cell r="B122" t="str">
            <v>Important</v>
          </cell>
        </row>
        <row r="123">
          <cell r="B123" t="str">
            <v>Important</v>
          </cell>
        </row>
        <row r="124">
          <cell r="B124" t="str">
            <v>Important</v>
          </cell>
        </row>
        <row r="125">
          <cell r="B125" t="str">
            <v>Important</v>
          </cell>
        </row>
        <row r="127">
          <cell r="B127" t="str">
            <v>Important</v>
          </cell>
        </row>
        <row r="128">
          <cell r="B128" t="str">
            <v>Important</v>
          </cell>
        </row>
        <row r="129">
          <cell r="B129" t="str">
            <v>Important</v>
          </cell>
        </row>
        <row r="130">
          <cell r="B130" t="str">
            <v>Important</v>
          </cell>
        </row>
        <row r="131">
          <cell r="B131" t="str">
            <v>Important</v>
          </cell>
        </row>
        <row r="133">
          <cell r="B133" t="str">
            <v>Important</v>
          </cell>
        </row>
        <row r="134">
          <cell r="B134" t="str">
            <v>Important</v>
          </cell>
        </row>
        <row r="135">
          <cell r="B135" t="str">
            <v>Important</v>
          </cell>
        </row>
        <row r="136">
          <cell r="B136" t="str">
            <v>Important</v>
          </cell>
        </row>
        <row r="137">
          <cell r="B137" t="str">
            <v>Important</v>
          </cell>
        </row>
        <row r="138">
          <cell r="B138" t="str">
            <v>Important</v>
          </cell>
        </row>
        <row r="139">
          <cell r="B139" t="str">
            <v>Important</v>
          </cell>
        </row>
        <row r="140">
          <cell r="B140" t="str">
            <v>Important</v>
          </cell>
        </row>
        <row r="141">
          <cell r="B141" t="str">
            <v>Important</v>
          </cell>
        </row>
        <row r="142">
          <cell r="B142" t="str">
            <v>Important</v>
          </cell>
        </row>
        <row r="143">
          <cell r="B143" t="str">
            <v>Important</v>
          </cell>
        </row>
        <row r="144">
          <cell r="B144" t="str">
            <v>Important</v>
          </cell>
        </row>
        <row r="145">
          <cell r="B145" t="str">
            <v>Important</v>
          </cell>
        </row>
        <row r="146">
          <cell r="B146" t="str">
            <v>Important</v>
          </cell>
        </row>
        <row r="147">
          <cell r="B147" t="str">
            <v>Important</v>
          </cell>
        </row>
        <row r="148">
          <cell r="B148" t="str">
            <v>Important</v>
          </cell>
        </row>
        <row r="149">
          <cell r="B149" t="str">
            <v>Important</v>
          </cell>
        </row>
        <row r="150">
          <cell r="B150" t="str">
            <v>Important</v>
          </cell>
        </row>
        <row r="151">
          <cell r="B151" t="str">
            <v>Important</v>
          </cell>
        </row>
        <row r="152">
          <cell r="B152" t="str">
            <v>Important</v>
          </cell>
        </row>
        <row r="153">
          <cell r="B153" t="str">
            <v>Important</v>
          </cell>
        </row>
        <row r="154">
          <cell r="B154" t="str">
            <v>Important</v>
          </cell>
        </row>
        <row r="155">
          <cell r="B155" t="str">
            <v>Important</v>
          </cell>
        </row>
        <row r="156">
          <cell r="B156" t="str">
            <v>Important</v>
          </cell>
        </row>
        <row r="157">
          <cell r="B157" t="str">
            <v>Important</v>
          </cell>
        </row>
        <row r="159">
          <cell r="B159" t="str">
            <v>Important</v>
          </cell>
        </row>
        <row r="160">
          <cell r="B160" t="str">
            <v>Important</v>
          </cell>
        </row>
        <row r="161">
          <cell r="B161" t="str">
            <v>Important</v>
          </cell>
        </row>
        <row r="162">
          <cell r="B162" t="str">
            <v>Important</v>
          </cell>
        </row>
        <row r="165">
          <cell r="B165" t="str">
            <v>Important</v>
          </cell>
        </row>
        <row r="166">
          <cell r="B166" t="str">
            <v>Important</v>
          </cell>
        </row>
        <row r="167">
          <cell r="B167" t="str">
            <v>Important</v>
          </cell>
        </row>
        <row r="168">
          <cell r="B168" t="str">
            <v>Important</v>
          </cell>
        </row>
        <row r="169">
          <cell r="B169" t="str">
            <v>Important</v>
          </cell>
        </row>
        <row r="170">
          <cell r="B170" t="str">
            <v>Important</v>
          </cell>
        </row>
        <row r="171">
          <cell r="B171" t="str">
            <v>Important</v>
          </cell>
        </row>
        <row r="172">
          <cell r="B172" t="str">
            <v>Important</v>
          </cell>
        </row>
        <row r="173">
          <cell r="B173" t="str">
            <v>Important</v>
          </cell>
        </row>
        <row r="174">
          <cell r="B174" t="str">
            <v>Important</v>
          </cell>
        </row>
        <row r="175">
          <cell r="B175" t="str">
            <v>Important</v>
          </cell>
        </row>
        <row r="176">
          <cell r="B176" t="str">
            <v>Important</v>
          </cell>
        </row>
        <row r="177">
          <cell r="B177" t="str">
            <v>Important</v>
          </cell>
        </row>
        <row r="178">
          <cell r="B178" t="str">
            <v>Important</v>
          </cell>
        </row>
        <row r="179">
          <cell r="B179" t="str">
            <v>Important</v>
          </cell>
        </row>
        <row r="180">
          <cell r="B180" t="str">
            <v>Important</v>
          </cell>
        </row>
        <row r="181">
          <cell r="B181" t="str">
            <v>Important</v>
          </cell>
        </row>
        <row r="182">
          <cell r="B182" t="str">
            <v>Important</v>
          </cell>
        </row>
        <row r="183">
          <cell r="B183" t="str">
            <v>Important</v>
          </cell>
        </row>
        <row r="184">
          <cell r="B184" t="str">
            <v>Important</v>
          </cell>
        </row>
        <row r="185">
          <cell r="B185" t="str">
            <v>Important</v>
          </cell>
        </row>
        <row r="186">
          <cell r="B186" t="str">
            <v>Important</v>
          </cell>
        </row>
        <row r="187">
          <cell r="B187" t="str">
            <v>Important</v>
          </cell>
        </row>
        <row r="188">
          <cell r="B188" t="str">
            <v>Important</v>
          </cell>
        </row>
        <row r="189">
          <cell r="B189" t="str">
            <v>Important</v>
          </cell>
        </row>
        <row r="190">
          <cell r="B190" t="str">
            <v>Important</v>
          </cell>
        </row>
        <row r="191">
          <cell r="B191" t="str">
            <v>Important</v>
          </cell>
        </row>
        <row r="192">
          <cell r="B192" t="str">
            <v>Important</v>
          </cell>
        </row>
        <row r="193">
          <cell r="B193" t="str">
            <v>Important</v>
          </cell>
        </row>
        <row r="194">
          <cell r="B194" t="str">
            <v>Important</v>
          </cell>
        </row>
        <row r="195">
          <cell r="B195" t="str">
            <v>Important</v>
          </cell>
        </row>
        <row r="196">
          <cell r="B196" t="str">
            <v>Important</v>
          </cell>
        </row>
        <row r="197">
          <cell r="B197" t="str">
            <v>Important</v>
          </cell>
        </row>
        <row r="198">
          <cell r="B198" t="str">
            <v>Important</v>
          </cell>
        </row>
        <row r="199">
          <cell r="B199" t="str">
            <v>Important</v>
          </cell>
        </row>
        <row r="200">
          <cell r="B200" t="str">
            <v>Important</v>
          </cell>
        </row>
        <row r="201">
          <cell r="B201" t="str">
            <v>Important</v>
          </cell>
        </row>
        <row r="202">
          <cell r="B202" t="str">
            <v>Important</v>
          </cell>
        </row>
        <row r="203">
          <cell r="B203" t="str">
            <v>Important</v>
          </cell>
        </row>
        <row r="204">
          <cell r="B204" t="str">
            <v>Important</v>
          </cell>
        </row>
        <row r="205">
          <cell r="B205" t="str">
            <v>Important</v>
          </cell>
        </row>
        <row r="206">
          <cell r="B206" t="str">
            <v>Important</v>
          </cell>
        </row>
        <row r="207">
          <cell r="B207" t="str">
            <v>Important</v>
          </cell>
        </row>
        <row r="208">
          <cell r="B208" t="str">
            <v>Important</v>
          </cell>
        </row>
        <row r="209">
          <cell r="B209" t="str">
            <v>Important</v>
          </cell>
        </row>
        <row r="210">
          <cell r="B210" t="str">
            <v>Important</v>
          </cell>
        </row>
        <row r="214">
          <cell r="B214" t="str">
            <v>Important</v>
          </cell>
        </row>
        <row r="215">
          <cell r="B215" t="str">
            <v>Important</v>
          </cell>
        </row>
        <row r="216">
          <cell r="B216" t="str">
            <v>Important</v>
          </cell>
        </row>
        <row r="217">
          <cell r="B217" t="str">
            <v>Important</v>
          </cell>
        </row>
        <row r="218">
          <cell r="B218" t="str">
            <v>Important</v>
          </cell>
        </row>
        <row r="219">
          <cell r="B219" t="str">
            <v>Important</v>
          </cell>
        </row>
        <row r="220">
          <cell r="B220" t="str">
            <v>Important</v>
          </cell>
        </row>
        <row r="223">
          <cell r="B223" t="str">
            <v>Important</v>
          </cell>
        </row>
        <row r="224">
          <cell r="B224" t="str">
            <v>Important</v>
          </cell>
        </row>
        <row r="225">
          <cell r="B225" t="str">
            <v>Important</v>
          </cell>
        </row>
        <row r="226">
          <cell r="B226" t="str">
            <v>Important</v>
          </cell>
        </row>
        <row r="227">
          <cell r="B227" t="str">
            <v>Important</v>
          </cell>
        </row>
        <row r="228">
          <cell r="B228" t="str">
            <v>Important</v>
          </cell>
        </row>
        <row r="230">
          <cell r="B230" t="str">
            <v>Important</v>
          </cell>
        </row>
        <row r="231">
          <cell r="B231" t="str">
            <v>Important</v>
          </cell>
        </row>
        <row r="232">
          <cell r="B232" t="str">
            <v>Important</v>
          </cell>
        </row>
        <row r="233">
          <cell r="B233" t="str">
            <v>Important</v>
          </cell>
        </row>
        <row r="234">
          <cell r="B234" t="str">
            <v>Important</v>
          </cell>
        </row>
        <row r="235">
          <cell r="B235" t="str">
            <v>Important</v>
          </cell>
        </row>
        <row r="236">
          <cell r="B236" t="str">
            <v>Important</v>
          </cell>
        </row>
        <row r="238">
          <cell r="B238" t="str">
            <v>Important</v>
          </cell>
        </row>
        <row r="239">
          <cell r="B239" t="str">
            <v>Important</v>
          </cell>
        </row>
        <row r="240">
          <cell r="B240" t="str">
            <v>Important</v>
          </cell>
        </row>
        <row r="241">
          <cell r="B241" t="str">
            <v>Important</v>
          </cell>
        </row>
        <row r="242">
          <cell r="B242" t="str">
            <v>Important</v>
          </cell>
        </row>
        <row r="243">
          <cell r="B243" t="str">
            <v>Important</v>
          </cell>
        </row>
        <row r="244">
          <cell r="B244" t="str">
            <v>Important</v>
          </cell>
        </row>
        <row r="245">
          <cell r="B245" t="str">
            <v>Important</v>
          </cell>
        </row>
        <row r="247">
          <cell r="B247" t="str">
            <v>Important</v>
          </cell>
        </row>
        <row r="248">
          <cell r="B248" t="str">
            <v>Important</v>
          </cell>
        </row>
        <row r="249">
          <cell r="B249" t="str">
            <v>Important</v>
          </cell>
        </row>
        <row r="250">
          <cell r="B250" t="str">
            <v>Important</v>
          </cell>
        </row>
        <row r="251">
          <cell r="B251" t="str">
            <v>Important</v>
          </cell>
        </row>
        <row r="252">
          <cell r="B252" t="str">
            <v>Important</v>
          </cell>
        </row>
        <row r="253">
          <cell r="B253" t="str">
            <v>Important</v>
          </cell>
        </row>
        <row r="254">
          <cell r="B254" t="str">
            <v>Important</v>
          </cell>
        </row>
        <row r="255">
          <cell r="B255" t="str">
            <v>Important</v>
          </cell>
        </row>
        <row r="256">
          <cell r="B256" t="str">
            <v>Important</v>
          </cell>
        </row>
        <row r="258">
          <cell r="B258" t="str">
            <v>Important</v>
          </cell>
        </row>
        <row r="259">
          <cell r="B259" t="str">
            <v>Important</v>
          </cell>
        </row>
        <row r="260">
          <cell r="B260" t="str">
            <v>Important</v>
          </cell>
        </row>
        <row r="261">
          <cell r="B261" t="str">
            <v>Important</v>
          </cell>
        </row>
        <row r="262">
          <cell r="B262" t="str">
            <v>Important</v>
          </cell>
        </row>
        <row r="263">
          <cell r="B263" t="str">
            <v>Important</v>
          </cell>
        </row>
        <row r="265">
          <cell r="B265" t="str">
            <v>Important</v>
          </cell>
        </row>
        <row r="266">
          <cell r="B266" t="str">
            <v>Important</v>
          </cell>
        </row>
        <row r="267">
          <cell r="B267" t="str">
            <v>Important</v>
          </cell>
        </row>
        <row r="269">
          <cell r="B269" t="str">
            <v>Important</v>
          </cell>
        </row>
        <row r="270">
          <cell r="B270" t="str">
            <v>Important</v>
          </cell>
        </row>
        <row r="271">
          <cell r="B271" t="str">
            <v>Important</v>
          </cell>
        </row>
        <row r="273">
          <cell r="B273" t="str">
            <v>Important</v>
          </cell>
        </row>
        <row r="274">
          <cell r="B274" t="str">
            <v>Important</v>
          </cell>
        </row>
        <row r="275">
          <cell r="B275" t="str">
            <v>Important</v>
          </cell>
        </row>
        <row r="276">
          <cell r="B276" t="str">
            <v>Important</v>
          </cell>
        </row>
        <row r="277">
          <cell r="B277" t="str">
            <v>Important</v>
          </cell>
        </row>
        <row r="278">
          <cell r="B278" t="str">
            <v>Important</v>
          </cell>
        </row>
        <row r="279">
          <cell r="B279" t="str">
            <v>Important</v>
          </cell>
        </row>
        <row r="280">
          <cell r="B280" t="str">
            <v>Important</v>
          </cell>
        </row>
        <row r="281">
          <cell r="B281" t="str">
            <v>Important</v>
          </cell>
        </row>
        <row r="282">
          <cell r="B282" t="str">
            <v>Important</v>
          </cell>
        </row>
        <row r="283">
          <cell r="B283" t="str">
            <v>Important</v>
          </cell>
        </row>
        <row r="284">
          <cell r="B284" t="str">
            <v>Important</v>
          </cell>
        </row>
        <row r="285">
          <cell r="B285" t="str">
            <v>Important</v>
          </cell>
        </row>
        <row r="286">
          <cell r="B286" t="str">
            <v>Important</v>
          </cell>
        </row>
        <row r="287">
          <cell r="B287" t="str">
            <v>Important</v>
          </cell>
        </row>
        <row r="288">
          <cell r="B288" t="str">
            <v>Important</v>
          </cell>
        </row>
        <row r="289">
          <cell r="B289" t="str">
            <v>Important</v>
          </cell>
        </row>
        <row r="290">
          <cell r="B290" t="str">
            <v>Important</v>
          </cell>
        </row>
        <row r="291">
          <cell r="B291" t="str">
            <v>Important</v>
          </cell>
        </row>
        <row r="292">
          <cell r="B292" t="str">
            <v>Important</v>
          </cell>
        </row>
        <row r="293">
          <cell r="B293" t="str">
            <v>Important</v>
          </cell>
        </row>
        <row r="294">
          <cell r="B294" t="str">
            <v>Important</v>
          </cell>
        </row>
        <row r="295">
          <cell r="B295" t="str">
            <v>Important</v>
          </cell>
        </row>
        <row r="296">
          <cell r="B296" t="str">
            <v>Important</v>
          </cell>
        </row>
        <row r="297">
          <cell r="B297" t="str">
            <v>Important</v>
          </cell>
        </row>
        <row r="299">
          <cell r="B299" t="str">
            <v>Important</v>
          </cell>
        </row>
        <row r="300">
          <cell r="B300" t="str">
            <v>Important</v>
          </cell>
        </row>
        <row r="301">
          <cell r="B301" t="str">
            <v>Important</v>
          </cell>
        </row>
        <row r="302">
          <cell r="B302" t="str">
            <v>Important</v>
          </cell>
        </row>
        <row r="303">
          <cell r="B303" t="str">
            <v>Important</v>
          </cell>
        </row>
        <row r="304">
          <cell r="B304" t="str">
            <v>Important</v>
          </cell>
        </row>
        <row r="305">
          <cell r="B305" t="str">
            <v>Important</v>
          </cell>
        </row>
        <row r="306">
          <cell r="B306" t="str">
            <v>Important</v>
          </cell>
        </row>
        <row r="307">
          <cell r="B307" t="str">
            <v>Important</v>
          </cell>
        </row>
        <row r="308">
          <cell r="B308" t="str">
            <v>Important</v>
          </cell>
        </row>
        <row r="309">
          <cell r="B309" t="str">
            <v>Important</v>
          </cell>
        </row>
        <row r="310">
          <cell r="B310" t="str">
            <v>Important</v>
          </cell>
        </row>
      </sheetData>
      <sheetData sheetId="33">
        <row r="3">
          <cell r="B3" t="str">
            <v>Important</v>
          </cell>
        </row>
        <row r="4">
          <cell r="B4" t="str">
            <v>Important</v>
          </cell>
        </row>
        <row r="5">
          <cell r="B5" t="str">
            <v>Important</v>
          </cell>
        </row>
        <row r="7">
          <cell r="B7" t="str">
            <v>Important</v>
          </cell>
        </row>
        <row r="8">
          <cell r="B8" t="str">
            <v>Important</v>
          </cell>
        </row>
        <row r="9">
          <cell r="B9" t="str">
            <v>Important</v>
          </cell>
        </row>
        <row r="10">
          <cell r="B10" t="str">
            <v>Important</v>
          </cell>
        </row>
        <row r="11">
          <cell r="B11" t="str">
            <v>Important</v>
          </cell>
        </row>
        <row r="12">
          <cell r="B12" t="str">
            <v>Important</v>
          </cell>
        </row>
        <row r="13">
          <cell r="B13" t="str">
            <v>Important</v>
          </cell>
        </row>
        <row r="14">
          <cell r="B14" t="str">
            <v>Important</v>
          </cell>
        </row>
        <row r="15">
          <cell r="B15" t="str">
            <v>Important</v>
          </cell>
        </row>
        <row r="16">
          <cell r="B16" t="str">
            <v>Important</v>
          </cell>
        </row>
        <row r="17">
          <cell r="B17" t="str">
            <v>Important</v>
          </cell>
        </row>
        <row r="18">
          <cell r="B18" t="str">
            <v>Important</v>
          </cell>
        </row>
        <row r="19">
          <cell r="B19" t="str">
            <v>Important</v>
          </cell>
        </row>
        <row r="20">
          <cell r="B20" t="str">
            <v>Important</v>
          </cell>
        </row>
        <row r="21">
          <cell r="B21" t="str">
            <v>Important</v>
          </cell>
        </row>
        <row r="22">
          <cell r="B22" t="str">
            <v>Important</v>
          </cell>
        </row>
        <row r="23">
          <cell r="B23" t="str">
            <v>Important</v>
          </cell>
        </row>
        <row r="24">
          <cell r="B24" t="str">
            <v>Important</v>
          </cell>
        </row>
        <row r="25">
          <cell r="B25" t="str">
            <v>Important</v>
          </cell>
        </row>
        <row r="26">
          <cell r="B26" t="str">
            <v>Important</v>
          </cell>
        </row>
        <row r="27">
          <cell r="B27" t="str">
            <v>Important</v>
          </cell>
        </row>
        <row r="28">
          <cell r="B28" t="str">
            <v>Important</v>
          </cell>
        </row>
        <row r="30">
          <cell r="B30" t="str">
            <v>Important</v>
          </cell>
        </row>
        <row r="31">
          <cell r="B31" t="str">
            <v>Important</v>
          </cell>
        </row>
        <row r="32">
          <cell r="B32" t="str">
            <v>Important</v>
          </cell>
        </row>
        <row r="33">
          <cell r="B33" t="str">
            <v>Important</v>
          </cell>
        </row>
        <row r="34">
          <cell r="B34" t="str">
            <v>Important</v>
          </cell>
        </row>
        <row r="35">
          <cell r="B35" t="str">
            <v>Important</v>
          </cell>
        </row>
        <row r="36">
          <cell r="B36" t="str">
            <v>Important</v>
          </cell>
        </row>
        <row r="37">
          <cell r="B37" t="str">
            <v>Important</v>
          </cell>
        </row>
        <row r="38">
          <cell r="B38" t="str">
            <v>Important</v>
          </cell>
        </row>
        <row r="39">
          <cell r="B39" t="str">
            <v>Important</v>
          </cell>
        </row>
        <row r="40">
          <cell r="B40" t="str">
            <v>Important</v>
          </cell>
        </row>
        <row r="41">
          <cell r="B41" t="str">
            <v>Important</v>
          </cell>
        </row>
        <row r="42">
          <cell r="B42" t="str">
            <v>Important</v>
          </cell>
        </row>
        <row r="43">
          <cell r="B43" t="str">
            <v>Important</v>
          </cell>
        </row>
        <row r="44">
          <cell r="B44" t="str">
            <v>Important</v>
          </cell>
        </row>
        <row r="45">
          <cell r="B45" t="str">
            <v>Important</v>
          </cell>
        </row>
        <row r="46">
          <cell r="B46" t="str">
            <v>Important</v>
          </cell>
        </row>
        <row r="47">
          <cell r="B47" t="str">
            <v>Important</v>
          </cell>
        </row>
        <row r="48">
          <cell r="B48" t="str">
            <v>Important</v>
          </cell>
        </row>
        <row r="49">
          <cell r="B49" t="str">
            <v>Important</v>
          </cell>
        </row>
        <row r="50">
          <cell r="B50" t="str">
            <v>Important</v>
          </cell>
        </row>
        <row r="51">
          <cell r="B51" t="str">
            <v>Important</v>
          </cell>
        </row>
        <row r="52">
          <cell r="B52" t="str">
            <v>Important</v>
          </cell>
        </row>
        <row r="54">
          <cell r="B54" t="str">
            <v>Important</v>
          </cell>
        </row>
        <row r="55">
          <cell r="B55" t="str">
            <v>Important</v>
          </cell>
        </row>
        <row r="56">
          <cell r="B56" t="str">
            <v>Important</v>
          </cell>
        </row>
        <row r="57">
          <cell r="B57" t="str">
            <v>Important</v>
          </cell>
        </row>
        <row r="58">
          <cell r="B58" t="str">
            <v>Important</v>
          </cell>
        </row>
        <row r="59">
          <cell r="B59" t="str">
            <v>Important</v>
          </cell>
        </row>
        <row r="61">
          <cell r="B61" t="str">
            <v>Important</v>
          </cell>
        </row>
        <row r="62">
          <cell r="B62" t="str">
            <v>Important</v>
          </cell>
        </row>
        <row r="63">
          <cell r="B63" t="str">
            <v>Important</v>
          </cell>
        </row>
        <row r="65">
          <cell r="B65" t="str">
            <v>Important</v>
          </cell>
        </row>
        <row r="66">
          <cell r="B66" t="str">
            <v>Important</v>
          </cell>
        </row>
        <row r="67">
          <cell r="B67" t="str">
            <v>Important</v>
          </cell>
        </row>
        <row r="68">
          <cell r="B68" t="str">
            <v>Important</v>
          </cell>
        </row>
        <row r="69">
          <cell r="B69" t="str">
            <v>Important</v>
          </cell>
        </row>
        <row r="70">
          <cell r="B70" t="str">
            <v>Important</v>
          </cell>
        </row>
        <row r="71">
          <cell r="B71" t="str">
            <v>Important</v>
          </cell>
        </row>
        <row r="72">
          <cell r="B72" t="str">
            <v>Important</v>
          </cell>
        </row>
        <row r="73">
          <cell r="B73" t="str">
            <v>Important</v>
          </cell>
        </row>
        <row r="74">
          <cell r="B74" t="str">
            <v>Important</v>
          </cell>
        </row>
        <row r="76">
          <cell r="B76" t="str">
            <v>Important</v>
          </cell>
        </row>
        <row r="77">
          <cell r="B77" t="str">
            <v>Important</v>
          </cell>
        </row>
        <row r="78">
          <cell r="B78" t="str">
            <v>Important</v>
          </cell>
        </row>
        <row r="79">
          <cell r="B79" t="str">
            <v>Important</v>
          </cell>
        </row>
        <row r="80">
          <cell r="B80" t="str">
            <v>Important</v>
          </cell>
        </row>
        <row r="81">
          <cell r="B81" t="str">
            <v>Important</v>
          </cell>
        </row>
        <row r="82">
          <cell r="B82" t="str">
            <v>Important</v>
          </cell>
        </row>
        <row r="83">
          <cell r="B83" t="str">
            <v>Important</v>
          </cell>
        </row>
        <row r="84">
          <cell r="B84" t="str">
            <v>Important</v>
          </cell>
        </row>
        <row r="85">
          <cell r="B85" t="str">
            <v>Important</v>
          </cell>
        </row>
        <row r="86">
          <cell r="B86" t="str">
            <v>Important</v>
          </cell>
        </row>
        <row r="87">
          <cell r="B87" t="str">
            <v>Important</v>
          </cell>
        </row>
        <row r="88">
          <cell r="B88" t="str">
            <v>Important</v>
          </cell>
        </row>
        <row r="89">
          <cell r="B89" t="str">
            <v>Important</v>
          </cell>
        </row>
        <row r="90">
          <cell r="B90" t="str">
            <v>Important</v>
          </cell>
        </row>
        <row r="91">
          <cell r="B91" t="str">
            <v>Important</v>
          </cell>
        </row>
        <row r="92">
          <cell r="B92" t="str">
            <v>Important</v>
          </cell>
        </row>
        <row r="93">
          <cell r="B93" t="str">
            <v>Important</v>
          </cell>
        </row>
        <row r="94">
          <cell r="B94" t="str">
            <v>Important</v>
          </cell>
        </row>
        <row r="95">
          <cell r="B95" t="str">
            <v>Important</v>
          </cell>
        </row>
        <row r="96">
          <cell r="B96" t="str">
            <v>Important</v>
          </cell>
        </row>
        <row r="97">
          <cell r="B97" t="str">
            <v>Important</v>
          </cell>
        </row>
        <row r="98">
          <cell r="B98" t="str">
            <v>Important</v>
          </cell>
        </row>
        <row r="99">
          <cell r="B99" t="str">
            <v>Important</v>
          </cell>
        </row>
        <row r="100">
          <cell r="B100" t="str">
            <v>Important</v>
          </cell>
        </row>
        <row r="101">
          <cell r="B101" t="str">
            <v>Important</v>
          </cell>
        </row>
        <row r="102">
          <cell r="B102" t="str">
            <v>Important</v>
          </cell>
        </row>
        <row r="103">
          <cell r="B103" t="str">
            <v>Important</v>
          </cell>
        </row>
        <row r="104">
          <cell r="B104" t="str">
            <v>Important</v>
          </cell>
        </row>
        <row r="105">
          <cell r="B105" t="str">
            <v>Important</v>
          </cell>
        </row>
        <row r="106">
          <cell r="B106" t="str">
            <v>Important</v>
          </cell>
        </row>
        <row r="107">
          <cell r="B107" t="str">
            <v>Important</v>
          </cell>
        </row>
        <row r="108">
          <cell r="B108" t="str">
            <v>Important</v>
          </cell>
        </row>
        <row r="109">
          <cell r="B109" t="str">
            <v>Important</v>
          </cell>
        </row>
        <row r="110">
          <cell r="B110" t="str">
            <v>Important</v>
          </cell>
        </row>
        <row r="111">
          <cell r="B111" t="str">
            <v>Important</v>
          </cell>
        </row>
        <row r="112">
          <cell r="B112" t="str">
            <v>Important</v>
          </cell>
        </row>
        <row r="113">
          <cell r="B113" t="str">
            <v>Important</v>
          </cell>
        </row>
        <row r="114">
          <cell r="B114" t="str">
            <v>Important</v>
          </cell>
        </row>
        <row r="115">
          <cell r="B115" t="str">
            <v>Important</v>
          </cell>
        </row>
        <row r="116">
          <cell r="B116" t="str">
            <v>Important</v>
          </cell>
        </row>
        <row r="117">
          <cell r="B117" t="str">
            <v>Important</v>
          </cell>
        </row>
        <row r="118">
          <cell r="B118" t="str">
            <v>Important</v>
          </cell>
        </row>
        <row r="119">
          <cell r="B119" t="str">
            <v>Important</v>
          </cell>
        </row>
        <row r="120">
          <cell r="B120" t="str">
            <v>Important</v>
          </cell>
        </row>
        <row r="121">
          <cell r="B121" t="str">
            <v>Important</v>
          </cell>
        </row>
        <row r="122">
          <cell r="B122" t="str">
            <v>Important</v>
          </cell>
        </row>
        <row r="123">
          <cell r="B123" t="str">
            <v>Important</v>
          </cell>
        </row>
        <row r="124">
          <cell r="B124" t="str">
            <v>Important</v>
          </cell>
        </row>
        <row r="125">
          <cell r="B125" t="str">
            <v>Important</v>
          </cell>
        </row>
        <row r="126">
          <cell r="B126" t="str">
            <v>Important</v>
          </cell>
        </row>
      </sheetData>
      <sheetData sheetId="34"/>
      <sheetData sheetId="35"/>
      <sheetData sheetId="36"/>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System"/>
      <sheetName val="Common"/>
      <sheetName val="CAD"/>
      <sheetName val="GIS"/>
      <sheetName val="Terminology"/>
      <sheetName val="Template radio buttons"/>
      <sheetName val="Support Data"/>
      <sheetName val="Index"/>
    </sheetNames>
    <sheetDataSet>
      <sheetData sheetId="0"/>
      <sheetData sheetId="1"/>
      <sheetData sheetId="2"/>
      <sheetData sheetId="3"/>
      <sheetData sheetId="4"/>
      <sheetData sheetId="5"/>
      <sheetData sheetId="6"/>
      <sheetData sheetId="7">
        <row r="5">
          <cell r="A5" t="str">
            <v>Extremely Advantageous</v>
          </cell>
          <cell r="B5">
            <v>2</v>
          </cell>
        </row>
        <row r="6">
          <cell r="A6" t="str">
            <v>Advantageous</v>
          </cell>
          <cell r="B6">
            <v>1</v>
          </cell>
        </row>
        <row r="7">
          <cell r="A7" t="str">
            <v>Minimal</v>
          </cell>
          <cell r="B7">
            <v>0</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Mandatory Exceptions"/>
      <sheetName val="Important Exceptions"/>
      <sheetName val="Responses"/>
      <sheetName val="System specifications"/>
      <sheetName val="Terminology"/>
      <sheetName val="Support data"/>
    </sheetNames>
    <sheetDataSet>
      <sheetData sheetId="0" refreshError="1"/>
      <sheetData sheetId="1" refreshError="1"/>
      <sheetData sheetId="2" refreshError="1"/>
      <sheetData sheetId="3" refreshError="1"/>
      <sheetData sheetId="4" refreshError="1">
        <row r="4">
          <cell r="C4" t="str">
            <v>SC-1</v>
          </cell>
        </row>
        <row r="5">
          <cell r="C5" t="str">
            <v>SC-2</v>
          </cell>
        </row>
        <row r="6">
          <cell r="C6" t="str">
            <v>SC-3</v>
          </cell>
        </row>
        <row r="7">
          <cell r="C7" t="str">
            <v>SC-4</v>
          </cell>
        </row>
        <row r="8">
          <cell r="C8" t="str">
            <v>SC-5</v>
          </cell>
        </row>
        <row r="9">
          <cell r="C9" t="str">
            <v>SC-6</v>
          </cell>
        </row>
        <row r="10">
          <cell r="C10" t="str">
            <v>SC-7</v>
          </cell>
        </row>
        <row r="11">
          <cell r="C11" t="str">
            <v>SC-8</v>
          </cell>
        </row>
        <row r="12">
          <cell r="C12" t="str">
            <v>SC-9</v>
          </cell>
        </row>
        <row r="13">
          <cell r="C13" t="str">
            <v>SC-10</v>
          </cell>
        </row>
        <row r="14">
          <cell r="C14" t="str">
            <v>SC-11</v>
          </cell>
        </row>
        <row r="15">
          <cell r="C15" t="str">
            <v>SC-12</v>
          </cell>
        </row>
        <row r="16">
          <cell r="C16" t="str">
            <v>SC-13</v>
          </cell>
        </row>
        <row r="17">
          <cell r="C17" t="str">
            <v>SC-14</v>
          </cell>
        </row>
        <row r="18">
          <cell r="C18" t="str">
            <v>SC-15</v>
          </cell>
        </row>
        <row r="19">
          <cell r="C19" t="str">
            <v>SC-16</v>
          </cell>
        </row>
        <row r="20">
          <cell r="C20" t="str">
            <v>SC-17</v>
          </cell>
        </row>
        <row r="21">
          <cell r="C21" t="str">
            <v>SC-18</v>
          </cell>
        </row>
        <row r="22">
          <cell r="C22" t="str">
            <v>SC-19</v>
          </cell>
        </row>
        <row r="23">
          <cell r="C23" t="str">
            <v>SC-20</v>
          </cell>
        </row>
        <row r="24">
          <cell r="C24" t="str">
            <v>SC-21</v>
          </cell>
        </row>
        <row r="25">
          <cell r="C25" t="str">
            <v>SC-22</v>
          </cell>
        </row>
        <row r="26">
          <cell r="C26" t="str">
            <v>SC-23</v>
          </cell>
        </row>
        <row r="27">
          <cell r="C27" t="str">
            <v>SC-24</v>
          </cell>
        </row>
        <row r="28">
          <cell r="C28" t="str">
            <v>SC-25</v>
          </cell>
        </row>
        <row r="29">
          <cell r="C29" t="str">
            <v>SC-26</v>
          </cell>
        </row>
        <row r="30">
          <cell r="C30" t="str">
            <v>SC-27</v>
          </cell>
        </row>
        <row r="31">
          <cell r="C31" t="str">
            <v>SC-28</v>
          </cell>
        </row>
        <row r="32">
          <cell r="C32" t="str">
            <v>SC-29</v>
          </cell>
        </row>
        <row r="33">
          <cell r="C33" t="str">
            <v>SC-30</v>
          </cell>
        </row>
        <row r="34">
          <cell r="C34" t="str">
            <v>SC-31</v>
          </cell>
        </row>
        <row r="35">
          <cell r="C35" t="str">
            <v>SC-32</v>
          </cell>
        </row>
        <row r="36">
          <cell r="C36" t="str">
            <v>SC-33</v>
          </cell>
        </row>
        <row r="37">
          <cell r="C37" t="str">
            <v>SC-34</v>
          </cell>
        </row>
        <row r="38">
          <cell r="C38" t="str">
            <v>SC-35</v>
          </cell>
        </row>
        <row r="39">
          <cell r="C39" t="str">
            <v>SC-36</v>
          </cell>
        </row>
        <row r="40">
          <cell r="C40" t="str">
            <v>SC-37</v>
          </cell>
        </row>
        <row r="41">
          <cell r="C41" t="str">
            <v>SC-38</v>
          </cell>
        </row>
        <row r="42">
          <cell r="C42" t="str">
            <v>SC-39</v>
          </cell>
        </row>
        <row r="43">
          <cell r="C43" t="str">
            <v>SC-40</v>
          </cell>
        </row>
        <row r="45">
          <cell r="C45" t="str">
            <v>SC-41</v>
          </cell>
        </row>
        <row r="46">
          <cell r="C46" t="str">
            <v>SC-42</v>
          </cell>
        </row>
        <row r="47">
          <cell r="C47" t="str">
            <v>SC-43</v>
          </cell>
        </row>
        <row r="48">
          <cell r="C48" t="str">
            <v>SC-44</v>
          </cell>
        </row>
        <row r="49">
          <cell r="C49" t="str">
            <v>SC-45</v>
          </cell>
        </row>
        <row r="50">
          <cell r="C50" t="str">
            <v>SC-46</v>
          </cell>
        </row>
        <row r="51">
          <cell r="C51" t="str">
            <v>SC-47</v>
          </cell>
        </row>
        <row r="52">
          <cell r="C52" t="str">
            <v>SC-48</v>
          </cell>
        </row>
        <row r="53">
          <cell r="C53" t="str">
            <v>SC-49</v>
          </cell>
        </row>
        <row r="54">
          <cell r="C54" t="str">
            <v>SC-50</v>
          </cell>
        </row>
        <row r="55">
          <cell r="C55" t="str">
            <v>SC-51</v>
          </cell>
        </row>
        <row r="56">
          <cell r="C56" t="str">
            <v>SC-52</v>
          </cell>
        </row>
        <row r="57">
          <cell r="C57" t="str">
            <v>SC-53</v>
          </cell>
        </row>
        <row r="58">
          <cell r="C58" t="str">
            <v>SC-54</v>
          </cell>
        </row>
        <row r="59">
          <cell r="C59" t="str">
            <v>SC-55</v>
          </cell>
        </row>
        <row r="60">
          <cell r="C60" t="str">
            <v>SC-56</v>
          </cell>
        </row>
        <row r="61">
          <cell r="C61" t="str">
            <v>SC-57</v>
          </cell>
        </row>
        <row r="62">
          <cell r="C62" t="str">
            <v>SC-58</v>
          </cell>
        </row>
        <row r="63">
          <cell r="C63" t="str">
            <v>SC-59</v>
          </cell>
        </row>
        <row r="67">
          <cell r="C67" t="str">
            <v>DM-1</v>
          </cell>
        </row>
        <row r="68">
          <cell r="C68" t="str">
            <v>DM-2</v>
          </cell>
        </row>
        <row r="69">
          <cell r="C69" t="str">
            <v>DM-3</v>
          </cell>
        </row>
        <row r="70">
          <cell r="C70" t="str">
            <v>DM-4</v>
          </cell>
        </row>
        <row r="71">
          <cell r="C71" t="str">
            <v>DM-5</v>
          </cell>
        </row>
        <row r="72">
          <cell r="C72" t="str">
            <v>DM-6</v>
          </cell>
        </row>
        <row r="73">
          <cell r="C73" t="str">
            <v>DM-7</v>
          </cell>
        </row>
        <row r="74">
          <cell r="C74" t="str">
            <v>DM-8</v>
          </cell>
        </row>
        <row r="75">
          <cell r="C75" t="str">
            <v>DM-9</v>
          </cell>
        </row>
        <row r="76">
          <cell r="C76" t="str">
            <v>DM-10</v>
          </cell>
        </row>
        <row r="77">
          <cell r="C77" t="str">
            <v>DM-11</v>
          </cell>
        </row>
        <row r="78">
          <cell r="C78" t="str">
            <v>DM-12</v>
          </cell>
        </row>
        <row r="79">
          <cell r="C79" t="str">
            <v>DM-13</v>
          </cell>
        </row>
        <row r="80">
          <cell r="C80" t="str">
            <v>DM-14</v>
          </cell>
        </row>
        <row r="81">
          <cell r="C81" t="str">
            <v>DM-15</v>
          </cell>
        </row>
        <row r="82">
          <cell r="C82" t="str">
            <v>DM-16</v>
          </cell>
        </row>
        <row r="83">
          <cell r="C83" t="str">
            <v>DM-17</v>
          </cell>
        </row>
        <row r="84">
          <cell r="C84" t="str">
            <v>DM-18</v>
          </cell>
        </row>
        <row r="85">
          <cell r="C85" t="str">
            <v>DM-19</v>
          </cell>
        </row>
        <row r="86">
          <cell r="C86" t="str">
            <v>DM-20</v>
          </cell>
        </row>
        <row r="87">
          <cell r="C87" t="str">
            <v>DM-21</v>
          </cell>
        </row>
        <row r="88">
          <cell r="C88" t="str">
            <v>DM-22</v>
          </cell>
        </row>
        <row r="89">
          <cell r="C89" t="str">
            <v>DM-23</v>
          </cell>
        </row>
        <row r="90">
          <cell r="C90" t="str">
            <v>DM-24</v>
          </cell>
        </row>
        <row r="91">
          <cell r="C91" t="str">
            <v>DM-25</v>
          </cell>
        </row>
        <row r="92">
          <cell r="C92" t="str">
            <v>DM-26</v>
          </cell>
        </row>
        <row r="93">
          <cell r="C93" t="str">
            <v>DM-27</v>
          </cell>
        </row>
        <row r="96">
          <cell r="C96" t="str">
            <v>DM-28</v>
          </cell>
        </row>
        <row r="97">
          <cell r="C97" t="str">
            <v>DM-29</v>
          </cell>
        </row>
        <row r="98">
          <cell r="C98" t="str">
            <v>DM-30</v>
          </cell>
        </row>
        <row r="99">
          <cell r="C99" t="str">
            <v>DM-31</v>
          </cell>
        </row>
        <row r="100">
          <cell r="C100" t="str">
            <v>DM-32</v>
          </cell>
        </row>
        <row r="101">
          <cell r="C101" t="str">
            <v>DM-33</v>
          </cell>
        </row>
        <row r="102">
          <cell r="C102" t="str">
            <v>DM-34</v>
          </cell>
        </row>
        <row r="103">
          <cell r="C103" t="str">
            <v>DM-35</v>
          </cell>
        </row>
        <row r="105">
          <cell r="C105" t="str">
            <v>DM-36</v>
          </cell>
        </row>
        <row r="106">
          <cell r="C106" t="str">
            <v>DM-37</v>
          </cell>
        </row>
        <row r="107">
          <cell r="C107" t="str">
            <v>DM-38</v>
          </cell>
        </row>
        <row r="108">
          <cell r="C108" t="str">
            <v>DM-39</v>
          </cell>
        </row>
        <row r="109">
          <cell r="C109" t="str">
            <v>DM-40</v>
          </cell>
        </row>
        <row r="110">
          <cell r="C110" t="str">
            <v>DM-41</v>
          </cell>
        </row>
        <row r="111">
          <cell r="C111" t="str">
            <v>DM-42</v>
          </cell>
        </row>
        <row r="112">
          <cell r="C112" t="str">
            <v>DM-43</v>
          </cell>
        </row>
        <row r="113">
          <cell r="C113" t="str">
            <v>DM-44</v>
          </cell>
        </row>
        <row r="114">
          <cell r="C114" t="str">
            <v>DM-45</v>
          </cell>
        </row>
        <row r="115">
          <cell r="C115" t="str">
            <v>DM-46</v>
          </cell>
        </row>
        <row r="116">
          <cell r="C116" t="str">
            <v>DM-47</v>
          </cell>
        </row>
        <row r="117">
          <cell r="C117" t="str">
            <v>DM-48</v>
          </cell>
        </row>
        <row r="118">
          <cell r="C118" t="str">
            <v>DM-49</v>
          </cell>
        </row>
        <row r="119">
          <cell r="C119" t="str">
            <v>DM-50</v>
          </cell>
        </row>
        <row r="120">
          <cell r="C120" t="str">
            <v>DM-51</v>
          </cell>
        </row>
        <row r="121">
          <cell r="C121" t="str">
            <v>DM-52</v>
          </cell>
        </row>
        <row r="122">
          <cell r="C122" t="str">
            <v>DM-53</v>
          </cell>
        </row>
        <row r="123">
          <cell r="C123" t="str">
            <v>DM-54</v>
          </cell>
        </row>
        <row r="124">
          <cell r="C124" t="str">
            <v>DM-55</v>
          </cell>
        </row>
        <row r="125">
          <cell r="C125" t="str">
            <v>DM-56</v>
          </cell>
        </row>
        <row r="126">
          <cell r="C126" t="str">
            <v>DM-57</v>
          </cell>
        </row>
        <row r="127">
          <cell r="C127" t="str">
            <v>DM-58</v>
          </cell>
        </row>
        <row r="128">
          <cell r="C128" t="str">
            <v>DM-59</v>
          </cell>
        </row>
        <row r="129">
          <cell r="C129" t="str">
            <v>DM-60</v>
          </cell>
        </row>
        <row r="130">
          <cell r="C130" t="str">
            <v>DM-61</v>
          </cell>
        </row>
        <row r="131">
          <cell r="C131" t="str">
            <v>DM-62</v>
          </cell>
        </row>
        <row r="132">
          <cell r="C132" t="str">
            <v>DM-63</v>
          </cell>
        </row>
        <row r="133">
          <cell r="C133" t="str">
            <v>DM-64</v>
          </cell>
        </row>
        <row r="134">
          <cell r="C134" t="str">
            <v>DM-65</v>
          </cell>
        </row>
        <row r="135">
          <cell r="C135" t="str">
            <v>DM-66</v>
          </cell>
        </row>
        <row r="136">
          <cell r="C136" t="str">
            <v>DM-67</v>
          </cell>
        </row>
        <row r="137">
          <cell r="C137" t="str">
            <v>DM-68</v>
          </cell>
        </row>
        <row r="138">
          <cell r="C138" t="str">
            <v>DM-69</v>
          </cell>
        </row>
        <row r="139">
          <cell r="C139" t="str">
            <v>DM-70</v>
          </cell>
        </row>
        <row r="140">
          <cell r="C140" t="str">
            <v>DM-71</v>
          </cell>
        </row>
        <row r="141">
          <cell r="C141" t="str">
            <v>DM-72</v>
          </cell>
        </row>
        <row r="142">
          <cell r="C142" t="str">
            <v>DM-73</v>
          </cell>
        </row>
        <row r="143">
          <cell r="C143" t="str">
            <v>DM-74</v>
          </cell>
        </row>
        <row r="144">
          <cell r="C144" t="str">
            <v>DM-75</v>
          </cell>
        </row>
        <row r="145">
          <cell r="C145" t="str">
            <v>DM-76</v>
          </cell>
        </row>
        <row r="146">
          <cell r="C146" t="str">
            <v>DM-77</v>
          </cell>
        </row>
        <row r="147">
          <cell r="C147" t="str">
            <v>DM-78</v>
          </cell>
        </row>
        <row r="148">
          <cell r="C148" t="str">
            <v>DM-79</v>
          </cell>
        </row>
        <row r="149">
          <cell r="C149" t="str">
            <v>DM-80</v>
          </cell>
        </row>
        <row r="150">
          <cell r="C150" t="str">
            <v>DM-81</v>
          </cell>
        </row>
        <row r="151">
          <cell r="C151" t="str">
            <v>DM-82</v>
          </cell>
        </row>
        <row r="155">
          <cell r="C155" t="str">
            <v>Sec-1</v>
          </cell>
        </row>
        <row r="156">
          <cell r="C156" t="str">
            <v>Sec-2</v>
          </cell>
        </row>
        <row r="157">
          <cell r="C157" t="str">
            <v>Sec-3</v>
          </cell>
        </row>
        <row r="158">
          <cell r="C158" t="str">
            <v>Sec-4</v>
          </cell>
        </row>
        <row r="159">
          <cell r="C159" t="str">
            <v>Sec-5</v>
          </cell>
        </row>
        <row r="160">
          <cell r="C160" t="str">
            <v>Sec-6</v>
          </cell>
        </row>
        <row r="161">
          <cell r="C161" t="str">
            <v>Sec-7</v>
          </cell>
        </row>
        <row r="162">
          <cell r="C162" t="str">
            <v>Sec-8</v>
          </cell>
        </row>
        <row r="163">
          <cell r="C163" t="str">
            <v>Sec-9</v>
          </cell>
        </row>
        <row r="164">
          <cell r="C164" t="str">
            <v>Sec-10</v>
          </cell>
        </row>
        <row r="165">
          <cell r="C165" t="str">
            <v>Sec-11</v>
          </cell>
        </row>
        <row r="166">
          <cell r="C166" t="str">
            <v>Sec-12</v>
          </cell>
        </row>
        <row r="167">
          <cell r="C167" t="str">
            <v>Sec-13</v>
          </cell>
        </row>
        <row r="168">
          <cell r="C168" t="str">
            <v>Sec-14</v>
          </cell>
        </row>
        <row r="169">
          <cell r="C169" t="str">
            <v>Sec-15</v>
          </cell>
        </row>
        <row r="170">
          <cell r="C170" t="str">
            <v>Sec-16</v>
          </cell>
        </row>
        <row r="171">
          <cell r="C171" t="str">
            <v>Sec-17</v>
          </cell>
        </row>
        <row r="172">
          <cell r="C172" t="str">
            <v>Sec-18</v>
          </cell>
        </row>
        <row r="173">
          <cell r="C173" t="str">
            <v>Sec-19</v>
          </cell>
        </row>
        <row r="174">
          <cell r="C174" t="str">
            <v>Sec-20</v>
          </cell>
        </row>
        <row r="175">
          <cell r="C175" t="str">
            <v>Sec-21</v>
          </cell>
        </row>
        <row r="176">
          <cell r="C176" t="str">
            <v>Sec-22</v>
          </cell>
        </row>
        <row r="177">
          <cell r="C177" t="str">
            <v>Sec-23</v>
          </cell>
        </row>
        <row r="178">
          <cell r="C178" t="str">
            <v>Sec-24</v>
          </cell>
        </row>
        <row r="179">
          <cell r="C179" t="str">
            <v>Sec-25</v>
          </cell>
        </row>
        <row r="180">
          <cell r="C180" t="str">
            <v>Sec-26</v>
          </cell>
        </row>
        <row r="181">
          <cell r="C181" t="str">
            <v>Sec-27</v>
          </cell>
        </row>
        <row r="185">
          <cell r="C185" t="str">
            <v>B-1</v>
          </cell>
        </row>
        <row r="186">
          <cell r="C186" t="str">
            <v>B-2</v>
          </cell>
        </row>
        <row r="187">
          <cell r="C187" t="str">
            <v>B-3</v>
          </cell>
        </row>
        <row r="188">
          <cell r="C188" t="str">
            <v>B-4</v>
          </cell>
        </row>
        <row r="190">
          <cell r="C190" t="str">
            <v>B-5</v>
          </cell>
        </row>
        <row r="191">
          <cell r="C191" t="str">
            <v>B-6</v>
          </cell>
        </row>
        <row r="192">
          <cell r="C192" t="str">
            <v>B-7</v>
          </cell>
        </row>
        <row r="193">
          <cell r="C193" t="str">
            <v>B-8</v>
          </cell>
        </row>
        <row r="194">
          <cell r="C194" t="str">
            <v>B-9</v>
          </cell>
        </row>
        <row r="195">
          <cell r="C195" t="str">
            <v>B-10</v>
          </cell>
        </row>
        <row r="196">
          <cell r="C196" t="str">
            <v>B-11</v>
          </cell>
        </row>
        <row r="197">
          <cell r="C197" t="str">
            <v>B-12</v>
          </cell>
        </row>
        <row r="198">
          <cell r="C198" t="str">
            <v>B-13</v>
          </cell>
        </row>
        <row r="199">
          <cell r="C199" t="str">
            <v>B-14</v>
          </cell>
        </row>
        <row r="200">
          <cell r="C200" t="str">
            <v>B-15</v>
          </cell>
        </row>
        <row r="201">
          <cell r="C201" t="str">
            <v>B-16</v>
          </cell>
        </row>
        <row r="202">
          <cell r="C202" t="str">
            <v>B-17</v>
          </cell>
        </row>
        <row r="204">
          <cell r="C204" t="str">
            <v>B-18</v>
          </cell>
        </row>
        <row r="205">
          <cell r="C205" t="str">
            <v>B-19</v>
          </cell>
        </row>
        <row r="206">
          <cell r="C206" t="str">
            <v>B-20</v>
          </cell>
        </row>
        <row r="207">
          <cell r="C207" t="str">
            <v>B-21</v>
          </cell>
        </row>
        <row r="208">
          <cell r="C208" t="str">
            <v>B-22</v>
          </cell>
        </row>
        <row r="209">
          <cell r="C209" t="str">
            <v>B-23</v>
          </cell>
        </row>
        <row r="210">
          <cell r="C210" t="str">
            <v>B-24</v>
          </cell>
        </row>
        <row r="211">
          <cell r="C211" t="str">
            <v>B-25</v>
          </cell>
        </row>
        <row r="212">
          <cell r="C212" t="str">
            <v>B-26</v>
          </cell>
        </row>
        <row r="213">
          <cell r="C213" t="str">
            <v>B-27</v>
          </cell>
        </row>
        <row r="214">
          <cell r="C214" t="str">
            <v>B-28</v>
          </cell>
        </row>
        <row r="215">
          <cell r="C215" t="str">
            <v>B-29</v>
          </cell>
        </row>
        <row r="216">
          <cell r="C216" t="str">
            <v>B-30</v>
          </cell>
        </row>
        <row r="217">
          <cell r="C217" t="str">
            <v>B-31</v>
          </cell>
        </row>
        <row r="219">
          <cell r="C219" t="str">
            <v>B-32</v>
          </cell>
        </row>
        <row r="220">
          <cell r="C220" t="str">
            <v>B-33</v>
          </cell>
        </row>
        <row r="221">
          <cell r="C221" t="str">
            <v>B-34</v>
          </cell>
        </row>
        <row r="222">
          <cell r="C222" t="str">
            <v>B-35</v>
          </cell>
        </row>
        <row r="223">
          <cell r="C223" t="str">
            <v>B-36</v>
          </cell>
        </row>
        <row r="224">
          <cell r="C224" t="str">
            <v>B-37</v>
          </cell>
        </row>
        <row r="225">
          <cell r="C225" t="str">
            <v>B-38</v>
          </cell>
        </row>
        <row r="226">
          <cell r="C226" t="str">
            <v>B-39</v>
          </cell>
        </row>
        <row r="227">
          <cell r="C227" t="str">
            <v>B-40</v>
          </cell>
        </row>
        <row r="228">
          <cell r="C228" t="str">
            <v>B-41</v>
          </cell>
        </row>
        <row r="229">
          <cell r="C229" t="str">
            <v>B-42</v>
          </cell>
        </row>
        <row r="230">
          <cell r="C230" t="str">
            <v>B-43</v>
          </cell>
        </row>
        <row r="231">
          <cell r="C231" t="str">
            <v>B-44</v>
          </cell>
        </row>
        <row r="232">
          <cell r="C232" t="str">
            <v>B-45</v>
          </cell>
        </row>
        <row r="233">
          <cell r="C233" t="str">
            <v>B-46</v>
          </cell>
        </row>
        <row r="234">
          <cell r="C234" t="str">
            <v>B-47</v>
          </cell>
        </row>
        <row r="235">
          <cell r="C235" t="str">
            <v>B-48</v>
          </cell>
        </row>
        <row r="236">
          <cell r="C236" t="str">
            <v>B-49</v>
          </cell>
        </row>
        <row r="237">
          <cell r="C237" t="str">
            <v>B-50</v>
          </cell>
        </row>
        <row r="238">
          <cell r="C238" t="str">
            <v>B-51</v>
          </cell>
        </row>
        <row r="239">
          <cell r="C239" t="str">
            <v>B-52</v>
          </cell>
        </row>
        <row r="240">
          <cell r="C240" t="str">
            <v>B-53</v>
          </cell>
        </row>
        <row r="242">
          <cell r="C242" t="str">
            <v>B-54</v>
          </cell>
        </row>
        <row r="243">
          <cell r="C243" t="str">
            <v>B-55</v>
          </cell>
        </row>
        <row r="244">
          <cell r="C244" t="str">
            <v>B-56</v>
          </cell>
        </row>
        <row r="245">
          <cell r="C245" t="str">
            <v>B-57</v>
          </cell>
        </row>
        <row r="246">
          <cell r="C246" t="str">
            <v>B-58</v>
          </cell>
        </row>
        <row r="247">
          <cell r="C247" t="str">
            <v>B-59</v>
          </cell>
        </row>
        <row r="248">
          <cell r="C248" t="str">
            <v>B-60</v>
          </cell>
        </row>
        <row r="249">
          <cell r="C249" t="str">
            <v>B-61</v>
          </cell>
        </row>
        <row r="250">
          <cell r="C250" t="str">
            <v>B-62</v>
          </cell>
        </row>
        <row r="251">
          <cell r="C251" t="str">
            <v>B-63</v>
          </cell>
        </row>
        <row r="252">
          <cell r="C252" t="str">
            <v>B-64</v>
          </cell>
        </row>
        <row r="253">
          <cell r="C253" t="str">
            <v>B-65</v>
          </cell>
        </row>
        <row r="254">
          <cell r="C254" t="str">
            <v>B-66</v>
          </cell>
        </row>
        <row r="255">
          <cell r="C255" t="str">
            <v>B-67</v>
          </cell>
        </row>
        <row r="256">
          <cell r="C256" t="str">
            <v>B-68</v>
          </cell>
        </row>
        <row r="257">
          <cell r="C257" t="str">
            <v>B-69</v>
          </cell>
        </row>
        <row r="258">
          <cell r="C258" t="str">
            <v>B-70</v>
          </cell>
        </row>
        <row r="259">
          <cell r="C259" t="str">
            <v>B-71</v>
          </cell>
        </row>
        <row r="260">
          <cell r="C260" t="str">
            <v>B-72</v>
          </cell>
        </row>
        <row r="261">
          <cell r="C261" t="str">
            <v>B-73</v>
          </cell>
        </row>
        <row r="262">
          <cell r="C262" t="str">
            <v>B-74</v>
          </cell>
        </row>
        <row r="263">
          <cell r="C263" t="str">
            <v>B-75</v>
          </cell>
        </row>
        <row r="264">
          <cell r="C264" t="str">
            <v>B-76</v>
          </cell>
        </row>
        <row r="265">
          <cell r="C265" t="str">
            <v>B-77</v>
          </cell>
        </row>
        <row r="266">
          <cell r="C266" t="str">
            <v>B-78</v>
          </cell>
        </row>
        <row r="267">
          <cell r="C267" t="str">
            <v>B-79</v>
          </cell>
        </row>
        <row r="268">
          <cell r="C268" t="str">
            <v>B-80</v>
          </cell>
        </row>
        <row r="269">
          <cell r="C269" t="str">
            <v>B-82</v>
          </cell>
        </row>
        <row r="270">
          <cell r="C270" t="str">
            <v>B-83</v>
          </cell>
        </row>
        <row r="271">
          <cell r="C271" t="str">
            <v>B-84</v>
          </cell>
        </row>
        <row r="272">
          <cell r="C272" t="str">
            <v>B-85</v>
          </cell>
        </row>
        <row r="273">
          <cell r="C273" t="str">
            <v>B-81</v>
          </cell>
        </row>
        <row r="278">
          <cell r="C278" t="str">
            <v>OR-1</v>
          </cell>
        </row>
        <row r="279">
          <cell r="C279" t="str">
            <v>OR-2</v>
          </cell>
        </row>
        <row r="280">
          <cell r="C280" t="str">
            <v>OR-3</v>
          </cell>
        </row>
        <row r="281">
          <cell r="C281" t="str">
            <v>OR-4</v>
          </cell>
        </row>
        <row r="282">
          <cell r="C282" t="str">
            <v>OR-5</v>
          </cell>
        </row>
        <row r="283">
          <cell r="C283" t="str">
            <v>OR-6</v>
          </cell>
        </row>
        <row r="284">
          <cell r="C284" t="str">
            <v>OR-7</v>
          </cell>
        </row>
        <row r="285">
          <cell r="C285" t="str">
            <v>OR-8</v>
          </cell>
        </row>
        <row r="286">
          <cell r="C286" t="str">
            <v>OR-9</v>
          </cell>
        </row>
        <row r="287">
          <cell r="C287" t="str">
            <v>OR-10</v>
          </cell>
        </row>
        <row r="288">
          <cell r="C288" t="str">
            <v>OR-11</v>
          </cell>
        </row>
        <row r="289">
          <cell r="C289" t="str">
            <v>OR-12</v>
          </cell>
        </row>
        <row r="290">
          <cell r="C290" t="str">
            <v>OR-13</v>
          </cell>
        </row>
        <row r="291">
          <cell r="C291" t="str">
            <v>OR-14</v>
          </cell>
        </row>
        <row r="292">
          <cell r="C292" t="str">
            <v>OR-15</v>
          </cell>
        </row>
        <row r="293">
          <cell r="C293" t="str">
            <v>OR-16</v>
          </cell>
        </row>
        <row r="294">
          <cell r="C294" t="str">
            <v>OR-17</v>
          </cell>
        </row>
        <row r="295">
          <cell r="C295" t="str">
            <v>OR-18</v>
          </cell>
        </row>
        <row r="296">
          <cell r="C296" t="str">
            <v>OR-19</v>
          </cell>
        </row>
        <row r="297">
          <cell r="C297" t="str">
            <v>OR-20</v>
          </cell>
        </row>
        <row r="298">
          <cell r="C298" t="str">
            <v>OR-21</v>
          </cell>
        </row>
        <row r="300">
          <cell r="C300" t="str">
            <v>OR-22</v>
          </cell>
        </row>
        <row r="301">
          <cell r="C301" t="str">
            <v>OR-23</v>
          </cell>
        </row>
        <row r="302">
          <cell r="C302" t="str">
            <v>OR-24</v>
          </cell>
        </row>
        <row r="303">
          <cell r="C303" t="str">
            <v>OR-25</v>
          </cell>
        </row>
        <row r="304">
          <cell r="C304" t="str">
            <v>OR-26</v>
          </cell>
        </row>
        <row r="305">
          <cell r="C305" t="str">
            <v>OR-27</v>
          </cell>
        </row>
        <row r="306">
          <cell r="C306" t="str">
            <v>OR-28</v>
          </cell>
        </row>
        <row r="307">
          <cell r="C307" t="str">
            <v>OR-29</v>
          </cell>
        </row>
        <row r="308">
          <cell r="C308" t="str">
            <v>OR-30</v>
          </cell>
        </row>
        <row r="310">
          <cell r="C310" t="str">
            <v>OR-31</v>
          </cell>
        </row>
        <row r="311">
          <cell r="C311" t="str">
            <v>OR-32</v>
          </cell>
        </row>
        <row r="312">
          <cell r="C312" t="str">
            <v>OR-33</v>
          </cell>
        </row>
        <row r="313">
          <cell r="C313" t="str">
            <v>OR-34</v>
          </cell>
        </row>
        <row r="314">
          <cell r="C314" t="str">
            <v>OR-35</v>
          </cell>
        </row>
        <row r="315">
          <cell r="C315" t="str">
            <v>OR-36</v>
          </cell>
        </row>
        <row r="316">
          <cell r="C316" t="str">
            <v>OR-37</v>
          </cell>
        </row>
        <row r="317">
          <cell r="C317" t="str">
            <v>OR-38</v>
          </cell>
        </row>
        <row r="320">
          <cell r="C320" t="str">
            <v>Rpt-1</v>
          </cell>
        </row>
        <row r="321">
          <cell r="C321" t="str">
            <v>Rpt-2</v>
          </cell>
        </row>
        <row r="322">
          <cell r="C322" t="str">
            <v>Rpt-3</v>
          </cell>
        </row>
        <row r="323">
          <cell r="C323" t="str">
            <v>Rpt-4</v>
          </cell>
        </row>
        <row r="324">
          <cell r="C324" t="str">
            <v>Rpt-5</v>
          </cell>
        </row>
        <row r="325">
          <cell r="C325" t="str">
            <v>Rpt-6</v>
          </cell>
        </row>
        <row r="326">
          <cell r="C326" t="str">
            <v>Rpt-7</v>
          </cell>
        </row>
        <row r="327">
          <cell r="C327" t="str">
            <v>Rpt-8</v>
          </cell>
        </row>
        <row r="328">
          <cell r="C328" t="str">
            <v>Rpt-9</v>
          </cell>
        </row>
        <row r="329">
          <cell r="C329" t="str">
            <v>Rpt-10</v>
          </cell>
        </row>
        <row r="330">
          <cell r="C330" t="str">
            <v>Rpt-11</v>
          </cell>
        </row>
        <row r="331">
          <cell r="C331" t="str">
            <v>Rpt-12</v>
          </cell>
        </row>
        <row r="332">
          <cell r="C332" t="str">
            <v>Rpt-13</v>
          </cell>
        </row>
        <row r="333">
          <cell r="C333" t="str">
            <v>Rpt-14</v>
          </cell>
        </row>
        <row r="334">
          <cell r="C334" t="str">
            <v>Rpt-15</v>
          </cell>
        </row>
        <row r="335">
          <cell r="C335" t="str">
            <v>Rpt-16</v>
          </cell>
        </row>
        <row r="336">
          <cell r="C336" t="str">
            <v>Rpt-17</v>
          </cell>
        </row>
        <row r="338">
          <cell r="C338" t="str">
            <v>Rpt-18</v>
          </cell>
        </row>
        <row r="339">
          <cell r="C339" t="str">
            <v>Rpt-19</v>
          </cell>
        </row>
        <row r="340">
          <cell r="C340" t="str">
            <v>Rpt-20</v>
          </cell>
        </row>
        <row r="341">
          <cell r="C341" t="str">
            <v>Rpt-21</v>
          </cell>
        </row>
        <row r="343">
          <cell r="C343" t="str">
            <v>Rpt-22</v>
          </cell>
        </row>
        <row r="344">
          <cell r="C344" t="str">
            <v>Rpt-23</v>
          </cell>
        </row>
        <row r="345">
          <cell r="C345" t="str">
            <v>Rpt-24</v>
          </cell>
        </row>
        <row r="346">
          <cell r="C346" t="str">
            <v>Rpt-25</v>
          </cell>
        </row>
        <row r="347">
          <cell r="C347" t="str">
            <v>Rpt-26</v>
          </cell>
        </row>
        <row r="348">
          <cell r="C348" t="str">
            <v>Rpt-27</v>
          </cell>
        </row>
        <row r="349">
          <cell r="C349" t="str">
            <v>Rpt-28</v>
          </cell>
        </row>
        <row r="350">
          <cell r="C350" t="str">
            <v>Rpt-29</v>
          </cell>
        </row>
        <row r="351">
          <cell r="C351" t="str">
            <v>Rpt-30</v>
          </cell>
        </row>
        <row r="352">
          <cell r="C352" t="str">
            <v>Rpt-31</v>
          </cell>
        </row>
        <row r="353">
          <cell r="C353" t="str">
            <v>Rpt-32</v>
          </cell>
        </row>
        <row r="354">
          <cell r="C354" t="str">
            <v>Rpt-33</v>
          </cell>
        </row>
        <row r="355">
          <cell r="C355" t="str">
            <v>Rpt-34</v>
          </cell>
        </row>
        <row r="356">
          <cell r="C356" t="str">
            <v>Rpt-35</v>
          </cell>
        </row>
        <row r="357">
          <cell r="C357" t="str">
            <v>Rpt-36</v>
          </cell>
        </row>
        <row r="358">
          <cell r="C358" t="str">
            <v>Rpt-37</v>
          </cell>
        </row>
        <row r="359">
          <cell r="C359" t="str">
            <v>Rpt-38</v>
          </cell>
        </row>
        <row r="360">
          <cell r="C360" t="str">
            <v>Rpt-39</v>
          </cell>
        </row>
        <row r="361">
          <cell r="C361" t="str">
            <v>Rpt-40</v>
          </cell>
        </row>
        <row r="364">
          <cell r="C364" t="str">
            <v>Rpt-41</v>
          </cell>
        </row>
        <row r="365">
          <cell r="C365" t="str">
            <v>Rpt-42</v>
          </cell>
        </row>
        <row r="366">
          <cell r="C366" t="str">
            <v>Rpt-43</v>
          </cell>
        </row>
        <row r="367">
          <cell r="C367" t="str">
            <v>Rpt-44</v>
          </cell>
        </row>
        <row r="369">
          <cell r="C369" t="str">
            <v>Rpt-45</v>
          </cell>
        </row>
        <row r="370">
          <cell r="C370" t="str">
            <v>Rpt-46</v>
          </cell>
        </row>
        <row r="371">
          <cell r="C371" t="str">
            <v>Rpt-47</v>
          </cell>
        </row>
        <row r="372">
          <cell r="C372" t="str">
            <v>Rpt-48</v>
          </cell>
        </row>
        <row r="374">
          <cell r="C374" t="str">
            <v>Rpt-49</v>
          </cell>
        </row>
        <row r="375">
          <cell r="C375" t="str">
            <v>Rpt-50</v>
          </cell>
        </row>
        <row r="376">
          <cell r="C376" t="str">
            <v>Rpt-51</v>
          </cell>
        </row>
        <row r="379">
          <cell r="C379" t="str">
            <v>Rpt-52</v>
          </cell>
        </row>
        <row r="380">
          <cell r="C380" t="str">
            <v>Rpt-53</v>
          </cell>
        </row>
        <row r="381">
          <cell r="C381" t="str">
            <v>Rpt-54</v>
          </cell>
        </row>
        <row r="382">
          <cell r="C382" t="str">
            <v>Rpt-55</v>
          </cell>
        </row>
        <row r="383">
          <cell r="C383" t="str">
            <v>Rpt-56</v>
          </cell>
        </row>
        <row r="384">
          <cell r="C384" t="str">
            <v>Rpt-57</v>
          </cell>
        </row>
        <row r="385">
          <cell r="C385" t="str">
            <v>Rpt-58</v>
          </cell>
        </row>
        <row r="386">
          <cell r="C386" t="str">
            <v>Rpt-59</v>
          </cell>
        </row>
        <row r="387">
          <cell r="C387" t="str">
            <v>Rpt-60</v>
          </cell>
        </row>
        <row r="389">
          <cell r="C389" t="str">
            <v>Rpt-61</v>
          </cell>
        </row>
        <row r="390">
          <cell r="C390" t="str">
            <v>Rpt-62</v>
          </cell>
        </row>
        <row r="391">
          <cell r="C391" t="str">
            <v>Rpt-63</v>
          </cell>
        </row>
        <row r="392">
          <cell r="C392" t="str">
            <v>Rpt-64</v>
          </cell>
        </row>
        <row r="393">
          <cell r="C393" t="str">
            <v>Rpt-65</v>
          </cell>
        </row>
        <row r="394">
          <cell r="C394" t="str">
            <v>Rpt-66</v>
          </cell>
        </row>
        <row r="395">
          <cell r="C395" t="str">
            <v>Rpt-67</v>
          </cell>
        </row>
        <row r="396">
          <cell r="C396" t="str">
            <v>Rpt-68</v>
          </cell>
        </row>
        <row r="397">
          <cell r="C397" t="str">
            <v>Rpt-69</v>
          </cell>
        </row>
        <row r="398">
          <cell r="C398" t="str">
            <v>Rpt-70</v>
          </cell>
        </row>
        <row r="400">
          <cell r="C400" t="str">
            <v>Rpt-71</v>
          </cell>
        </row>
        <row r="401">
          <cell r="C401" t="str">
            <v>Rpt-72</v>
          </cell>
        </row>
        <row r="402">
          <cell r="C402" t="str">
            <v>Rpt-73</v>
          </cell>
        </row>
        <row r="403">
          <cell r="C403" t="str">
            <v>Rpt-74</v>
          </cell>
        </row>
        <row r="404">
          <cell r="C404" t="str">
            <v>Rpt-75</v>
          </cell>
        </row>
        <row r="405">
          <cell r="C405" t="str">
            <v>Rpt-76</v>
          </cell>
        </row>
        <row r="406">
          <cell r="C406" t="str">
            <v>Rpt-77</v>
          </cell>
        </row>
        <row r="407">
          <cell r="C407" t="str">
            <v>Rpt-78</v>
          </cell>
        </row>
        <row r="408">
          <cell r="C408" t="str">
            <v>Rpt-79</v>
          </cell>
        </row>
        <row r="409">
          <cell r="C409" t="str">
            <v>Rpt-80</v>
          </cell>
        </row>
        <row r="410">
          <cell r="C410" t="str">
            <v>Rpt-81</v>
          </cell>
        </row>
        <row r="412">
          <cell r="C412" t="str">
            <v>Rpt-82</v>
          </cell>
        </row>
        <row r="413">
          <cell r="C413" t="str">
            <v>Rpt-83</v>
          </cell>
        </row>
        <row r="414">
          <cell r="C414" t="str">
            <v>Rpt-84</v>
          </cell>
        </row>
        <row r="415">
          <cell r="C415" t="str">
            <v>Rpt-85</v>
          </cell>
        </row>
        <row r="416">
          <cell r="C416" t="str">
            <v>Rpt-86</v>
          </cell>
        </row>
        <row r="419">
          <cell r="C419" t="str">
            <v>Rpt-87</v>
          </cell>
        </row>
        <row r="420">
          <cell r="C420" t="str">
            <v>Rpt-88</v>
          </cell>
        </row>
        <row r="421">
          <cell r="C421" t="str">
            <v>Rpt-89</v>
          </cell>
        </row>
        <row r="422">
          <cell r="C422" t="str">
            <v>Rpt-90</v>
          </cell>
        </row>
        <row r="423">
          <cell r="C423" t="str">
            <v>Rpt-91</v>
          </cell>
        </row>
        <row r="424">
          <cell r="C424" t="str">
            <v>Rpt-92</v>
          </cell>
        </row>
        <row r="425">
          <cell r="C425" t="str">
            <v>Rpt-93</v>
          </cell>
        </row>
        <row r="426">
          <cell r="C426" t="str">
            <v>Rpt-94</v>
          </cell>
        </row>
        <row r="427">
          <cell r="C427" t="str">
            <v>Rpt-95</v>
          </cell>
        </row>
        <row r="428">
          <cell r="C428" t="str">
            <v>Rpt-96</v>
          </cell>
        </row>
        <row r="430">
          <cell r="C430" t="str">
            <v>Rpt-97</v>
          </cell>
        </row>
        <row r="431">
          <cell r="C431" t="str">
            <v>Rpt-98</v>
          </cell>
        </row>
        <row r="432">
          <cell r="C432" t="str">
            <v>Rpt-99</v>
          </cell>
        </row>
        <row r="433">
          <cell r="C433" t="str">
            <v>Rpt-100</v>
          </cell>
        </row>
        <row r="434">
          <cell r="C434" t="str">
            <v>Rpt-101</v>
          </cell>
        </row>
        <row r="435">
          <cell r="C435" t="str">
            <v>Rpt-102</v>
          </cell>
        </row>
        <row r="436">
          <cell r="C436" t="str">
            <v>Rpt-103</v>
          </cell>
        </row>
        <row r="438">
          <cell r="C438" t="str">
            <v>Rpt-104</v>
          </cell>
        </row>
        <row r="439">
          <cell r="C439" t="str">
            <v>Rpt-105</v>
          </cell>
        </row>
        <row r="440">
          <cell r="C440" t="str">
            <v>Rpt-106</v>
          </cell>
        </row>
        <row r="441">
          <cell r="C441" t="str">
            <v>Rpt-107</v>
          </cell>
        </row>
        <row r="442">
          <cell r="C442" t="str">
            <v>Rpt-108</v>
          </cell>
        </row>
        <row r="443">
          <cell r="C443" t="str">
            <v>Rpt-109</v>
          </cell>
        </row>
        <row r="444">
          <cell r="C444" t="str">
            <v>Rpt-110</v>
          </cell>
        </row>
        <row r="445">
          <cell r="C445" t="str">
            <v>Rpt-111</v>
          </cell>
        </row>
        <row r="446">
          <cell r="C446" t="str">
            <v>Rpt-112</v>
          </cell>
        </row>
        <row r="447">
          <cell r="C447" t="str">
            <v>Rpt-113</v>
          </cell>
        </row>
        <row r="448">
          <cell r="C448" t="str">
            <v>Rpt-114</v>
          </cell>
        </row>
        <row r="449">
          <cell r="C449" t="str">
            <v>Rpt-115</v>
          </cell>
        </row>
        <row r="450">
          <cell r="C450" t="str">
            <v>Rpt-116</v>
          </cell>
        </row>
        <row r="451">
          <cell r="C451" t="str">
            <v>Rpt-117</v>
          </cell>
        </row>
        <row r="452">
          <cell r="C452" t="str">
            <v>Rpt-118</v>
          </cell>
        </row>
        <row r="453">
          <cell r="C453" t="str">
            <v>Rpt-119</v>
          </cell>
        </row>
        <row r="458">
          <cell r="C458" t="str">
            <v>G-1</v>
          </cell>
        </row>
        <row r="459">
          <cell r="C459" t="str">
            <v>G-2</v>
          </cell>
        </row>
        <row r="460">
          <cell r="C460" t="str">
            <v>G-3</v>
          </cell>
        </row>
        <row r="461">
          <cell r="C461" t="str">
            <v>G-4</v>
          </cell>
        </row>
        <row r="462">
          <cell r="C462" t="str">
            <v>G-5</v>
          </cell>
        </row>
        <row r="463">
          <cell r="C463" t="str">
            <v>G-6</v>
          </cell>
        </row>
        <row r="464">
          <cell r="C464" t="str">
            <v>G-7</v>
          </cell>
        </row>
        <row r="465">
          <cell r="C465" t="str">
            <v>G-8</v>
          </cell>
        </row>
        <row r="466">
          <cell r="C466" t="str">
            <v>G-9</v>
          </cell>
        </row>
        <row r="467">
          <cell r="C467" t="str">
            <v>G-10</v>
          </cell>
        </row>
        <row r="468">
          <cell r="C468" t="str">
            <v>G-11</v>
          </cell>
        </row>
        <row r="469">
          <cell r="C469" t="str">
            <v>G-12</v>
          </cell>
        </row>
        <row r="470">
          <cell r="C470" t="str">
            <v>G-13</v>
          </cell>
        </row>
        <row r="471">
          <cell r="C471" t="str">
            <v>G-14</v>
          </cell>
        </row>
        <row r="472">
          <cell r="C472" t="str">
            <v>G-15</v>
          </cell>
        </row>
        <row r="473">
          <cell r="C473" t="str">
            <v>G-16</v>
          </cell>
        </row>
        <row r="474">
          <cell r="C474" t="str">
            <v>G-17</v>
          </cell>
        </row>
        <row r="475">
          <cell r="C475" t="str">
            <v>G-18</v>
          </cell>
        </row>
        <row r="476">
          <cell r="C476" t="str">
            <v>G-19</v>
          </cell>
        </row>
        <row r="477">
          <cell r="C477" t="str">
            <v>G-20</v>
          </cell>
        </row>
        <row r="478">
          <cell r="C478" t="str">
            <v>G-21</v>
          </cell>
        </row>
        <row r="480">
          <cell r="C480" t="str">
            <v>G-22</v>
          </cell>
        </row>
        <row r="481">
          <cell r="C481" t="str">
            <v>G-23</v>
          </cell>
        </row>
        <row r="482">
          <cell r="C482" t="str">
            <v>G-24</v>
          </cell>
        </row>
        <row r="483">
          <cell r="C483" t="str">
            <v>G-25</v>
          </cell>
        </row>
        <row r="484">
          <cell r="C484" t="str">
            <v>G-26</v>
          </cell>
        </row>
        <row r="485">
          <cell r="C485" t="str">
            <v>G-27</v>
          </cell>
        </row>
        <row r="486">
          <cell r="C486" t="str">
            <v>G-28</v>
          </cell>
        </row>
        <row r="487">
          <cell r="C487" t="str">
            <v>G-29</v>
          </cell>
        </row>
        <row r="488">
          <cell r="C488" t="str">
            <v>G-30</v>
          </cell>
        </row>
        <row r="489">
          <cell r="C489" t="str">
            <v>G-31</v>
          </cell>
        </row>
        <row r="490">
          <cell r="C490" t="str">
            <v>G-32</v>
          </cell>
        </row>
        <row r="491">
          <cell r="C491" t="str">
            <v>G-33</v>
          </cell>
        </row>
        <row r="492">
          <cell r="C492" t="str">
            <v>G-34</v>
          </cell>
        </row>
        <row r="493">
          <cell r="C493" t="str">
            <v>G-35</v>
          </cell>
        </row>
        <row r="494">
          <cell r="C494" t="str">
            <v>G-36</v>
          </cell>
        </row>
        <row r="495">
          <cell r="C495" t="str">
            <v>G-37</v>
          </cell>
        </row>
        <row r="496">
          <cell r="C496" t="str">
            <v>G-38</v>
          </cell>
        </row>
        <row r="497">
          <cell r="C497" t="str">
            <v>G-39</v>
          </cell>
        </row>
        <row r="498">
          <cell r="C498" t="str">
            <v>G-40</v>
          </cell>
        </row>
        <row r="499">
          <cell r="C499" t="str">
            <v>G-41</v>
          </cell>
        </row>
        <row r="500">
          <cell r="C500" t="str">
            <v>G-42</v>
          </cell>
        </row>
        <row r="501">
          <cell r="C501" t="str">
            <v>G-43</v>
          </cell>
        </row>
        <row r="502">
          <cell r="C502" t="str">
            <v>G-44</v>
          </cell>
        </row>
        <row r="503">
          <cell r="C503" t="str">
            <v>G-45</v>
          </cell>
        </row>
        <row r="504">
          <cell r="C504" t="str">
            <v>G-46</v>
          </cell>
        </row>
        <row r="505">
          <cell r="C505" t="str">
            <v>G-47</v>
          </cell>
        </row>
        <row r="506">
          <cell r="C506" t="str">
            <v>G-48</v>
          </cell>
        </row>
        <row r="507">
          <cell r="C507" t="str">
            <v>G-49</v>
          </cell>
        </row>
        <row r="508">
          <cell r="C508" t="str">
            <v>G-50</v>
          </cell>
        </row>
        <row r="509">
          <cell r="C509" t="str">
            <v>G-51</v>
          </cell>
        </row>
        <row r="510">
          <cell r="C510" t="str">
            <v>G-52</v>
          </cell>
        </row>
        <row r="511">
          <cell r="C511" t="str">
            <v>G-53</v>
          </cell>
        </row>
        <row r="512">
          <cell r="C512" t="str">
            <v>G-54</v>
          </cell>
        </row>
        <row r="513">
          <cell r="C513" t="str">
            <v>G-55</v>
          </cell>
        </row>
        <row r="514">
          <cell r="C514" t="str">
            <v>G-56</v>
          </cell>
        </row>
        <row r="515">
          <cell r="C515" t="str">
            <v>G-57</v>
          </cell>
        </row>
        <row r="516">
          <cell r="C516" t="str">
            <v>G-58</v>
          </cell>
        </row>
        <row r="517">
          <cell r="C517" t="str">
            <v>G-59</v>
          </cell>
        </row>
        <row r="518">
          <cell r="C518" t="str">
            <v>G-60</v>
          </cell>
        </row>
        <row r="519">
          <cell r="C519" t="str">
            <v>G-61</v>
          </cell>
        </row>
        <row r="520">
          <cell r="C520" t="str">
            <v>G-62</v>
          </cell>
        </row>
        <row r="521">
          <cell r="C521" t="str">
            <v>G-63</v>
          </cell>
        </row>
        <row r="523">
          <cell r="C523" t="str">
            <v>G-64</v>
          </cell>
        </row>
        <row r="524">
          <cell r="C524" t="str">
            <v>G-65</v>
          </cell>
        </row>
        <row r="525">
          <cell r="C525" t="str">
            <v>G-66</v>
          </cell>
        </row>
        <row r="526">
          <cell r="C526" t="str">
            <v>G-67</v>
          </cell>
        </row>
        <row r="527">
          <cell r="C527" t="str">
            <v>G-68</v>
          </cell>
        </row>
        <row r="528">
          <cell r="C528" t="str">
            <v>G-69</v>
          </cell>
        </row>
        <row r="529">
          <cell r="C529" t="str">
            <v>G-70</v>
          </cell>
        </row>
        <row r="530">
          <cell r="C530" t="str">
            <v>G-71</v>
          </cell>
        </row>
        <row r="531">
          <cell r="C531" t="str">
            <v>G-72</v>
          </cell>
        </row>
        <row r="535">
          <cell r="D535" t="str">
            <v>Important</v>
          </cell>
        </row>
        <row r="536">
          <cell r="D536" t="str">
            <v>Important</v>
          </cell>
        </row>
        <row r="537">
          <cell r="D537" t="str">
            <v>Important</v>
          </cell>
        </row>
        <row r="539">
          <cell r="D539" t="str">
            <v>Important</v>
          </cell>
        </row>
        <row r="540">
          <cell r="D540" t="str">
            <v>Important</v>
          </cell>
        </row>
        <row r="541">
          <cell r="D541" t="str">
            <v>Important</v>
          </cell>
        </row>
        <row r="542">
          <cell r="D542" t="str">
            <v>Important</v>
          </cell>
        </row>
        <row r="543">
          <cell r="D543" t="str">
            <v>Important</v>
          </cell>
        </row>
        <row r="544">
          <cell r="D544" t="str">
            <v>Important</v>
          </cell>
        </row>
        <row r="545">
          <cell r="D545" t="str">
            <v>Important</v>
          </cell>
        </row>
        <row r="546">
          <cell r="D546" t="str">
            <v>Important</v>
          </cell>
        </row>
        <row r="547">
          <cell r="D547" t="str">
            <v>Important</v>
          </cell>
        </row>
        <row r="548">
          <cell r="D548" t="str">
            <v>Important</v>
          </cell>
        </row>
        <row r="549">
          <cell r="D549" t="str">
            <v>Important</v>
          </cell>
        </row>
        <row r="550">
          <cell r="D550" t="str">
            <v>Important</v>
          </cell>
        </row>
        <row r="551">
          <cell r="D551" t="str">
            <v>Important</v>
          </cell>
        </row>
        <row r="552">
          <cell r="D552" t="str">
            <v>Important</v>
          </cell>
        </row>
        <row r="553">
          <cell r="D553" t="str">
            <v>Important</v>
          </cell>
        </row>
        <row r="554">
          <cell r="D554" t="str">
            <v>Important</v>
          </cell>
        </row>
        <row r="555">
          <cell r="D555" t="str">
            <v>Important</v>
          </cell>
        </row>
        <row r="556">
          <cell r="D556" t="str">
            <v>Important</v>
          </cell>
        </row>
        <row r="557">
          <cell r="D557" t="str">
            <v>Important</v>
          </cell>
        </row>
        <row r="558">
          <cell r="D558" t="str">
            <v>Important</v>
          </cell>
        </row>
        <row r="559">
          <cell r="D559" t="str">
            <v>Important</v>
          </cell>
        </row>
        <row r="560">
          <cell r="D560" t="str">
            <v>Important</v>
          </cell>
        </row>
        <row r="561">
          <cell r="D561" t="str">
            <v>Important</v>
          </cell>
        </row>
        <row r="562">
          <cell r="D562" t="str">
            <v>Important</v>
          </cell>
        </row>
        <row r="563">
          <cell r="D563" t="str">
            <v>Important</v>
          </cell>
        </row>
        <row r="564">
          <cell r="D564" t="str">
            <v>Important</v>
          </cell>
        </row>
        <row r="565">
          <cell r="D565" t="str">
            <v>Important</v>
          </cell>
        </row>
        <row r="566">
          <cell r="D566" t="str">
            <v>Important</v>
          </cell>
        </row>
        <row r="567">
          <cell r="D567" t="str">
            <v>Important</v>
          </cell>
        </row>
        <row r="568">
          <cell r="D568" t="str">
            <v>Important</v>
          </cell>
        </row>
        <row r="569">
          <cell r="D569" t="str">
            <v>Important</v>
          </cell>
        </row>
        <row r="570">
          <cell r="D570" t="str">
            <v>Important</v>
          </cell>
        </row>
        <row r="571">
          <cell r="D571" t="str">
            <v>Important</v>
          </cell>
        </row>
        <row r="572">
          <cell r="D572" t="str">
            <v>Important</v>
          </cell>
        </row>
        <row r="573">
          <cell r="D573" t="str">
            <v>Important</v>
          </cell>
        </row>
        <row r="574">
          <cell r="D574" t="str">
            <v>Important</v>
          </cell>
        </row>
        <row r="575">
          <cell r="D575" t="str">
            <v>Important</v>
          </cell>
        </row>
        <row r="580">
          <cell r="C580" t="str">
            <v>CH-1</v>
          </cell>
        </row>
        <row r="581">
          <cell r="C581" t="str">
            <v>CH-2</v>
          </cell>
        </row>
        <row r="582">
          <cell r="C582" t="str">
            <v>CH-3</v>
          </cell>
        </row>
        <row r="583">
          <cell r="C583" t="str">
            <v>CH-4</v>
          </cell>
        </row>
        <row r="584">
          <cell r="C584" t="str">
            <v>CH-5</v>
          </cell>
        </row>
        <row r="585">
          <cell r="C585" t="str">
            <v>CH-6</v>
          </cell>
        </row>
        <row r="586">
          <cell r="C586" t="str">
            <v>CH-7</v>
          </cell>
        </row>
        <row r="587">
          <cell r="C587" t="str">
            <v>CH-8</v>
          </cell>
        </row>
        <row r="588">
          <cell r="C588" t="str">
            <v>CH-9</v>
          </cell>
        </row>
        <row r="589">
          <cell r="C589" t="str">
            <v>CH-10</v>
          </cell>
        </row>
        <row r="590">
          <cell r="C590" t="str">
            <v>CH-11</v>
          </cell>
        </row>
        <row r="591">
          <cell r="C591" t="str">
            <v>CH-12</v>
          </cell>
        </row>
        <row r="592">
          <cell r="C592" t="str">
            <v>CH-13</v>
          </cell>
        </row>
        <row r="593">
          <cell r="C593" t="str">
            <v>CH-14</v>
          </cell>
        </row>
        <row r="594">
          <cell r="C594" t="str">
            <v>CH-15</v>
          </cell>
        </row>
        <row r="595">
          <cell r="C595" t="str">
            <v>CH-16</v>
          </cell>
        </row>
        <row r="596">
          <cell r="C596" t="str">
            <v>CH-17</v>
          </cell>
        </row>
        <row r="597">
          <cell r="C597" t="str">
            <v>CH-18</v>
          </cell>
        </row>
        <row r="598">
          <cell r="C598" t="str">
            <v>CH-19</v>
          </cell>
        </row>
        <row r="599">
          <cell r="C599" t="str">
            <v>CH-20</v>
          </cell>
        </row>
        <row r="600">
          <cell r="C600" t="str">
            <v>CH-21</v>
          </cell>
        </row>
        <row r="601">
          <cell r="C601" t="str">
            <v>CH-22</v>
          </cell>
        </row>
        <row r="602">
          <cell r="C602" t="str">
            <v>CH-23</v>
          </cell>
        </row>
        <row r="603">
          <cell r="C603" t="str">
            <v>CH-24</v>
          </cell>
        </row>
        <row r="604">
          <cell r="C604" t="str">
            <v>CH-26</v>
          </cell>
        </row>
        <row r="605">
          <cell r="C605" t="str">
            <v>CH-27</v>
          </cell>
        </row>
        <row r="606">
          <cell r="C606" t="str">
            <v>CH-28</v>
          </cell>
        </row>
        <row r="607">
          <cell r="C607" t="str">
            <v>CH-29</v>
          </cell>
        </row>
        <row r="608">
          <cell r="C608" t="str">
            <v>CH-30</v>
          </cell>
        </row>
        <row r="609">
          <cell r="C609" t="str">
            <v>CH-31</v>
          </cell>
        </row>
        <row r="610">
          <cell r="C610" t="str">
            <v>CH-32</v>
          </cell>
        </row>
        <row r="611">
          <cell r="C611" t="str">
            <v>CH-33</v>
          </cell>
        </row>
        <row r="612">
          <cell r="C612" t="str">
            <v>CH-34</v>
          </cell>
        </row>
        <row r="613">
          <cell r="C613" t="str">
            <v>CH-35</v>
          </cell>
        </row>
        <row r="614">
          <cell r="C614" t="str">
            <v>CH-36</v>
          </cell>
        </row>
        <row r="615">
          <cell r="C615" t="str">
            <v>CH-37</v>
          </cell>
        </row>
        <row r="616">
          <cell r="C616" t="str">
            <v>CH-38</v>
          </cell>
        </row>
        <row r="617">
          <cell r="C617" t="str">
            <v>CH-39</v>
          </cell>
        </row>
        <row r="618">
          <cell r="C618" t="str">
            <v>CH-40</v>
          </cell>
        </row>
        <row r="619">
          <cell r="C619" t="str">
            <v>CH-41</v>
          </cell>
        </row>
        <row r="620">
          <cell r="C620" t="str">
            <v>CH-42</v>
          </cell>
        </row>
        <row r="622">
          <cell r="C622" t="str">
            <v>CH-43</v>
          </cell>
        </row>
        <row r="623">
          <cell r="C623" t="str">
            <v>CH-44</v>
          </cell>
        </row>
        <row r="624">
          <cell r="C624" t="str">
            <v>CH-45</v>
          </cell>
        </row>
        <row r="625">
          <cell r="C625" t="str">
            <v>CH-46</v>
          </cell>
        </row>
        <row r="626">
          <cell r="C626" t="str">
            <v>CH-47</v>
          </cell>
        </row>
        <row r="627">
          <cell r="C627" t="str">
            <v>CH-48</v>
          </cell>
        </row>
        <row r="628">
          <cell r="C628" t="str">
            <v>CH-49</v>
          </cell>
        </row>
        <row r="629">
          <cell r="C629" t="str">
            <v>CH-50</v>
          </cell>
        </row>
        <row r="630">
          <cell r="C630" t="str">
            <v>CH-51</v>
          </cell>
        </row>
        <row r="631">
          <cell r="C631" t="str">
            <v>CH-52</v>
          </cell>
        </row>
        <row r="635">
          <cell r="C635" t="str">
            <v>D-1</v>
          </cell>
        </row>
        <row r="636">
          <cell r="C636" t="str">
            <v>D-2</v>
          </cell>
        </row>
        <row r="637">
          <cell r="C637" t="str">
            <v>D-3</v>
          </cell>
        </row>
        <row r="638">
          <cell r="C638" t="str">
            <v>D-4</v>
          </cell>
        </row>
        <row r="639">
          <cell r="C639" t="str">
            <v>D-5</v>
          </cell>
        </row>
        <row r="640">
          <cell r="C640" t="str">
            <v>D-6</v>
          </cell>
        </row>
        <row r="641">
          <cell r="C641" t="str">
            <v>D-7</v>
          </cell>
        </row>
        <row r="642">
          <cell r="C642" t="str">
            <v>D-8</v>
          </cell>
        </row>
        <row r="643">
          <cell r="C643" t="str">
            <v>D-9</v>
          </cell>
        </row>
        <row r="644">
          <cell r="C644" t="str">
            <v>D-10</v>
          </cell>
        </row>
        <row r="645">
          <cell r="C645" t="str">
            <v>D-11</v>
          </cell>
        </row>
        <row r="646">
          <cell r="C646" t="str">
            <v>D-12</v>
          </cell>
        </row>
        <row r="647">
          <cell r="C647" t="str">
            <v>D-13</v>
          </cell>
        </row>
        <row r="648">
          <cell r="C648" t="str">
            <v>D-14</v>
          </cell>
        </row>
        <row r="649">
          <cell r="C649" t="str">
            <v>D-15</v>
          </cell>
        </row>
        <row r="650">
          <cell r="C650" t="str">
            <v>D-16</v>
          </cell>
        </row>
        <row r="651">
          <cell r="C651" t="str">
            <v>D-17</v>
          </cell>
        </row>
        <row r="652">
          <cell r="C652" t="str">
            <v>D-18</v>
          </cell>
        </row>
        <row r="653">
          <cell r="C653" t="str">
            <v>D-19</v>
          </cell>
        </row>
        <row r="654">
          <cell r="C654" t="str">
            <v>D-20</v>
          </cell>
        </row>
        <row r="655">
          <cell r="C655" t="str">
            <v>D-21</v>
          </cell>
        </row>
        <row r="656">
          <cell r="C656" t="str">
            <v>D-22</v>
          </cell>
        </row>
        <row r="657">
          <cell r="C657" t="str">
            <v>D-23</v>
          </cell>
        </row>
        <row r="658">
          <cell r="C658" t="str">
            <v>D-24</v>
          </cell>
        </row>
        <row r="659">
          <cell r="C659" t="str">
            <v>D-25</v>
          </cell>
        </row>
        <row r="660">
          <cell r="C660" t="str">
            <v>D-26</v>
          </cell>
        </row>
        <row r="661">
          <cell r="C661" t="str">
            <v>D-27</v>
          </cell>
        </row>
        <row r="662">
          <cell r="C662" t="str">
            <v>D-28</v>
          </cell>
        </row>
        <row r="663">
          <cell r="C663" t="str">
            <v>D-29</v>
          </cell>
        </row>
        <row r="665">
          <cell r="C665" t="str">
            <v>D-30</v>
          </cell>
        </row>
        <row r="666">
          <cell r="C666" t="str">
            <v>D-31</v>
          </cell>
        </row>
        <row r="667">
          <cell r="C667" t="str">
            <v>D-32</v>
          </cell>
        </row>
        <row r="668">
          <cell r="C668" t="str">
            <v>D-33</v>
          </cell>
        </row>
        <row r="669">
          <cell r="C669" t="str">
            <v>D-34</v>
          </cell>
        </row>
        <row r="670">
          <cell r="C670" t="str">
            <v>D-35</v>
          </cell>
        </row>
        <row r="671">
          <cell r="C671" t="str">
            <v>D-36</v>
          </cell>
        </row>
        <row r="673">
          <cell r="C673" t="str">
            <v>D-37</v>
          </cell>
        </row>
        <row r="674">
          <cell r="C674" t="str">
            <v>D-38</v>
          </cell>
        </row>
        <row r="675">
          <cell r="C675" t="str">
            <v>D-39</v>
          </cell>
        </row>
        <row r="676">
          <cell r="C676" t="str">
            <v>D-40</v>
          </cell>
        </row>
        <row r="677">
          <cell r="C677" t="str">
            <v>D-41</v>
          </cell>
        </row>
        <row r="678">
          <cell r="C678" t="str">
            <v>D-42</v>
          </cell>
        </row>
        <row r="679">
          <cell r="C679" t="str">
            <v>D-43</v>
          </cell>
        </row>
        <row r="680">
          <cell r="C680" t="str">
            <v>D-44</v>
          </cell>
        </row>
        <row r="681">
          <cell r="C681" t="str">
            <v>D-45</v>
          </cell>
        </row>
        <row r="682">
          <cell r="C682" t="str">
            <v>D-46</v>
          </cell>
        </row>
        <row r="684">
          <cell r="C684" t="str">
            <v>D-47</v>
          </cell>
        </row>
        <row r="685">
          <cell r="C685" t="str">
            <v>D-48</v>
          </cell>
        </row>
        <row r="686">
          <cell r="C686" t="str">
            <v>D-49</v>
          </cell>
        </row>
        <row r="687">
          <cell r="C687" t="str">
            <v>D-50</v>
          </cell>
        </row>
        <row r="688">
          <cell r="C688" t="str">
            <v>D-51</v>
          </cell>
        </row>
        <row r="689">
          <cell r="C689" t="str">
            <v>D-52</v>
          </cell>
        </row>
        <row r="690">
          <cell r="C690" t="str">
            <v>D-53</v>
          </cell>
        </row>
        <row r="691">
          <cell r="C691" t="str">
            <v>D-54</v>
          </cell>
        </row>
        <row r="692">
          <cell r="C692" t="str">
            <v>D-55</v>
          </cell>
        </row>
        <row r="693">
          <cell r="C693" t="str">
            <v>D-56</v>
          </cell>
        </row>
        <row r="694">
          <cell r="C694" t="str">
            <v>D-57</v>
          </cell>
        </row>
        <row r="695">
          <cell r="C695" t="str">
            <v>D-58</v>
          </cell>
        </row>
        <row r="696">
          <cell r="C696" t="str">
            <v>D-59</v>
          </cell>
        </row>
        <row r="698">
          <cell r="C698" t="str">
            <v>D-60</v>
          </cell>
        </row>
        <row r="699">
          <cell r="C699" t="str">
            <v>D-61</v>
          </cell>
        </row>
        <row r="700">
          <cell r="C700" t="str">
            <v>D-62</v>
          </cell>
        </row>
        <row r="701">
          <cell r="C701" t="str">
            <v>D-63</v>
          </cell>
        </row>
        <row r="702">
          <cell r="C702" t="str">
            <v>D-64</v>
          </cell>
        </row>
        <row r="703">
          <cell r="C703" t="str">
            <v>D-65</v>
          </cell>
        </row>
        <row r="704">
          <cell r="C704" t="str">
            <v>D-66</v>
          </cell>
        </row>
        <row r="705">
          <cell r="C705" t="str">
            <v>D-67</v>
          </cell>
        </row>
        <row r="706">
          <cell r="C706" t="str">
            <v>D-68</v>
          </cell>
        </row>
        <row r="707">
          <cell r="C707" t="str">
            <v>D-69</v>
          </cell>
        </row>
        <row r="708">
          <cell r="C708" t="str">
            <v>D-70</v>
          </cell>
        </row>
        <row r="709">
          <cell r="C709" t="str">
            <v>D-71</v>
          </cell>
        </row>
        <row r="710">
          <cell r="C710" t="str">
            <v>D-72</v>
          </cell>
        </row>
        <row r="711">
          <cell r="C711" t="str">
            <v>D-73</v>
          </cell>
        </row>
        <row r="712">
          <cell r="C712" t="str">
            <v>D-74</v>
          </cell>
        </row>
        <row r="713">
          <cell r="C713" t="str">
            <v>D-75</v>
          </cell>
        </row>
        <row r="714">
          <cell r="C714" t="str">
            <v>D-76</v>
          </cell>
        </row>
        <row r="715">
          <cell r="C715" t="str">
            <v>D-77</v>
          </cell>
        </row>
        <row r="716">
          <cell r="C716" t="str">
            <v>D-78</v>
          </cell>
        </row>
        <row r="717">
          <cell r="C717" t="str">
            <v>D-79</v>
          </cell>
        </row>
        <row r="718">
          <cell r="C718" t="str">
            <v>D-80</v>
          </cell>
        </row>
        <row r="719">
          <cell r="C719" t="str">
            <v>D-81</v>
          </cell>
        </row>
        <row r="720">
          <cell r="C720" t="str">
            <v>D-82</v>
          </cell>
        </row>
        <row r="722">
          <cell r="C722" t="str">
            <v>D-83</v>
          </cell>
        </row>
        <row r="723">
          <cell r="C723" t="str">
            <v>D-84</v>
          </cell>
        </row>
        <row r="724">
          <cell r="C724" t="str">
            <v>D-85</v>
          </cell>
        </row>
        <row r="725">
          <cell r="C725" t="str">
            <v>D-86</v>
          </cell>
        </row>
        <row r="726">
          <cell r="C726" t="str">
            <v>D-87</v>
          </cell>
        </row>
        <row r="727">
          <cell r="C727" t="str">
            <v>D-88</v>
          </cell>
        </row>
        <row r="728">
          <cell r="C728" t="str">
            <v>D-89</v>
          </cell>
        </row>
        <row r="729">
          <cell r="C729" t="str">
            <v>D-90</v>
          </cell>
        </row>
        <row r="730">
          <cell r="C730" t="str">
            <v>D-91</v>
          </cell>
        </row>
        <row r="731">
          <cell r="C731" t="str">
            <v>D-92</v>
          </cell>
        </row>
        <row r="732">
          <cell r="C732" t="str">
            <v>D-93</v>
          </cell>
        </row>
        <row r="733">
          <cell r="C733" t="str">
            <v>D-94</v>
          </cell>
        </row>
        <row r="734">
          <cell r="C734" t="str">
            <v>D-95</v>
          </cell>
        </row>
        <row r="735">
          <cell r="C735" t="str">
            <v>D-96</v>
          </cell>
        </row>
        <row r="736">
          <cell r="C736" t="str">
            <v>D-97</v>
          </cell>
        </row>
        <row r="737">
          <cell r="C737" t="str">
            <v>D-98</v>
          </cell>
        </row>
        <row r="738">
          <cell r="C738" t="str">
            <v>D-99</v>
          </cell>
        </row>
        <row r="739">
          <cell r="C739" t="str">
            <v>D-100</v>
          </cell>
        </row>
        <row r="740">
          <cell r="C740" t="str">
            <v>D-101</v>
          </cell>
        </row>
        <row r="741">
          <cell r="C741" t="str">
            <v>D-102</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sheetName val="Section 2"/>
      <sheetName val="Section 3"/>
      <sheetName val="Responses"/>
    </sheetNames>
    <sheetDataSet>
      <sheetData sheetId="0"/>
      <sheetData sheetId="1"/>
      <sheetData sheetId="2"/>
      <sheetData sheetId="3">
        <row r="1">
          <cell r="A1" t="str">
            <v>select a valid response…</v>
          </cell>
        </row>
        <row r="2">
          <cell r="A2" t="str">
            <v>Comply</v>
          </cell>
        </row>
        <row r="3">
          <cell r="A3" t="str">
            <v>Comply with Clarification</v>
          </cell>
        </row>
        <row r="4">
          <cell r="A4" t="str">
            <v>Exception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General Interface"/>
      <sheetName val="Alarm Monitoring Interface"/>
      <sheetName val="Alarm Track and Bill Interface"/>
      <sheetName val="Alpha-Text Paging Interface"/>
      <sheetName val="AVL Interface"/>
      <sheetName val="Bar Coding Interface"/>
      <sheetName val="Dynamic Radio Regroup Interface"/>
      <sheetName val="E9-1-1 Interface"/>
      <sheetName val="CAD2CAD"/>
      <sheetName val="Call Interrogator Interface"/>
      <sheetName val="EMS Billing Interface"/>
      <sheetName val="ePCR Interface"/>
      <sheetName val="External DB Interface"/>
      <sheetName val="FAX Interface"/>
      <sheetName val="Emergency Reporting Interface"/>
      <sheetName val="Forms-Report Writing Interface"/>
      <sheetName val="HazMat Interface"/>
      <sheetName val="Logging Recorder Interface"/>
      <sheetName val="Mobile Data Interface"/>
      <sheetName val="PSAP Master Clock"/>
      <sheetName val="Pictometry Interface"/>
      <sheetName val="Radio System Interface"/>
      <sheetName val="RMS Interface"/>
      <sheetName val="Resource Deployment Interface"/>
      <sheetName val="Rip and Run Interfaces"/>
      <sheetName val="Site Security Interface"/>
      <sheetName val="Staffing Interface"/>
      <sheetName val="State NCIC Interface"/>
      <sheetName val="TDD-TDY Interface"/>
      <sheetName val="Alerting Interface"/>
      <sheetName val="Web CAD Interface"/>
      <sheetName val="NextGen"/>
      <sheetName val="Support Data"/>
      <sheetName val="Template radio butt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4">
          <cell r="A4">
            <v>1</v>
          </cell>
          <cell r="B4">
            <v>0</v>
          </cell>
        </row>
        <row r="5">
          <cell r="A5">
            <v>2</v>
          </cell>
          <cell r="B5">
            <v>1</v>
          </cell>
        </row>
        <row r="6">
          <cell r="A6">
            <v>3</v>
          </cell>
          <cell r="B6">
            <v>0</v>
          </cell>
        </row>
        <row r="7">
          <cell r="A7">
            <v>4</v>
          </cell>
          <cell r="B7">
            <v>0</v>
          </cell>
        </row>
      </sheetData>
      <sheetData sheetId="3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Common"/>
      <sheetName val="CAD"/>
      <sheetName val="CPE"/>
      <sheetName val="GIS"/>
      <sheetName val="Interface"/>
      <sheetName val="MDC"/>
      <sheetName val="FRMS"/>
      <sheetName val="LRMS"/>
      <sheetName val="Terminology"/>
      <sheetName val="Support data"/>
      <sheetName val="CAD specs (Bea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F2" t="str">
            <v>Y</v>
          </cell>
        </row>
        <row r="3">
          <cell r="F3" t="str">
            <v>N</v>
          </cell>
        </row>
      </sheetData>
      <sheetData sheetId="11" refreshError="1"/>
    </sheetDataSet>
  </externalBook>
</externalLink>
</file>

<file path=xl/theme/theme1.xml><?xml version="1.0" encoding="utf-8"?>
<a:theme xmlns:a="http://schemas.openxmlformats.org/drawingml/2006/main" name="Welcome">
  <a:themeElements>
    <a:clrScheme name="Welcome">
      <a:dk1>
        <a:sysClr val="windowText" lastClr="000000"/>
      </a:dk1>
      <a:lt1>
        <a:sysClr val="window" lastClr="FFFFFF"/>
      </a:lt1>
      <a:dk2>
        <a:srgbClr val="00272B"/>
      </a:dk2>
      <a:lt2>
        <a:srgbClr val="F7F7FF"/>
      </a:lt2>
      <a:accent1>
        <a:srgbClr val="006AED"/>
      </a:accent1>
      <a:accent2>
        <a:srgbClr val="0087BF"/>
      </a:accent2>
      <a:accent3>
        <a:srgbClr val="5D974B"/>
      </a:accent3>
      <a:accent4>
        <a:srgbClr val="9DBB3F"/>
      </a:accent4>
      <a:accent5>
        <a:srgbClr val="C77CC7"/>
      </a:accent5>
      <a:accent6>
        <a:srgbClr val="996699"/>
      </a:accent6>
      <a:hlink>
        <a:srgbClr val="E78707"/>
      </a:hlink>
      <a:folHlink>
        <a:srgbClr val="C618BA"/>
      </a:folHlink>
    </a:clrScheme>
    <a:fontScheme name="Welcome">
      <a:majorFont>
        <a:latin typeface="Book Antiqua"/>
        <a:ea typeface=""/>
        <a:cs typeface=""/>
        <a:font script="Jpan" typeface="ＭＳ Ｐゴシック"/>
        <a:font script="Hang" typeface="돋움"/>
        <a:font script="Hans" typeface="华文中宋"/>
        <a:font script="Hant" typeface="微軟正黑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mbria"/>
        <a:ea typeface=""/>
        <a:cs typeface=""/>
        <a:font script="Jpan" typeface="ＭＳ Ｐゴシック"/>
        <a:font script="Hang" typeface="맑은 고딕"/>
        <a:font script="Hans" typeface="宋体"/>
        <a:font script="Hant" typeface="微軟正黑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Welcome">
      <a:fillStyleLst>
        <a:solidFill>
          <a:schemeClr val="phClr">
            <a:tint val="100000"/>
            <a:shade val="100000"/>
            <a:hueMod val="100000"/>
            <a:satMod val="150000"/>
          </a:schemeClr>
        </a:solidFill>
        <a:gradFill rotWithShape="1">
          <a:gsLst>
            <a:gs pos="0">
              <a:schemeClr val="phClr">
                <a:tint val="10000"/>
                <a:shade val="100000"/>
                <a:hueMod val="100000"/>
                <a:satMod val="1000000"/>
              </a:schemeClr>
            </a:gs>
            <a:gs pos="100000">
              <a:schemeClr val="phClr">
                <a:tint val="100000"/>
                <a:shade val="100000"/>
                <a:hueMod val="100000"/>
                <a:satMod val="300000"/>
              </a:schemeClr>
            </a:gs>
          </a:gsLst>
          <a:lin ang="16200000" scaled="1"/>
        </a:gradFill>
        <a:gradFill flip="none" rotWithShape="1">
          <a:gsLst>
            <a:gs pos="0">
              <a:schemeClr val="phClr">
                <a:tint val="70000"/>
              </a:schemeClr>
            </a:gs>
            <a:gs pos="30000">
              <a:schemeClr val="phClr">
                <a:tint val="90000"/>
              </a:schemeClr>
            </a:gs>
            <a:gs pos="88000">
              <a:schemeClr val="phClr">
                <a:shade val="30000"/>
              </a:schemeClr>
            </a:gs>
            <a:gs pos="100000">
              <a:schemeClr val="phClr">
                <a:shade val="20000"/>
              </a:schemeClr>
            </a:gs>
          </a:gsLst>
          <a:lin ang="5400000" scaled="1"/>
          <a:tileRect/>
        </a:gradFill>
      </a:fillStyleLst>
      <a:lnStyleLst>
        <a:ln w="127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glow>
              <a:schemeClr val="phClr">
                <a:tint val="100000"/>
                <a:shade val="100000"/>
                <a:hueMod val="100000"/>
                <a:satMod val="100000"/>
              </a:schemeClr>
            </a:glow>
          </a:effectLst>
        </a:effectStyle>
        <a:effectStyle>
          <a:effectLst>
            <a:outerShdw blurRad="39000" dist="25400" dir="5400000">
              <a:srgbClr val="000000">
                <a:alpha val="40000"/>
              </a:srgbClr>
            </a:outerShdw>
          </a:effectLst>
        </a:effectStyle>
        <a:effectStyle>
          <a:effectLst>
            <a:outerShdw blurRad="39000" dist="25400" dir="5400000">
              <a:srgbClr val="000000">
                <a:alpha val="30000"/>
              </a:srgbClr>
            </a:outerShdw>
          </a:effectLst>
          <a:scene3d>
            <a:camera prst="orthographicFront" fov="0">
              <a:rot lat="0" lon="0" rev="0"/>
            </a:camera>
            <a:lightRig rig="contrasting" dir="t">
              <a:rot lat="0" lon="0" rev="16500000"/>
            </a:lightRig>
          </a:scene3d>
          <a:sp3d prstMaterial="powder">
            <a:bevelT w="152400"/>
            <a:contourClr>
              <a:schemeClr val="phClr"/>
            </a:contourClr>
          </a:sp3d>
        </a:effectStyle>
      </a:effectStyleLst>
      <a:bgFillStyleLst>
        <a:solidFill>
          <a:schemeClr val="phClr">
            <a:tint val="100000"/>
            <a:shade val="100000"/>
            <a:hueMod val="100000"/>
            <a:satMod val="100000"/>
          </a:schemeClr>
        </a:solidFill>
        <a:gradFill rotWithShape="1">
          <a:gsLst>
            <a:gs pos="0">
              <a:schemeClr val="phClr">
                <a:tint val="100000"/>
                <a:shade val="30000"/>
                <a:hueMod val="100000"/>
              </a:schemeClr>
            </a:gs>
            <a:gs pos="20000">
              <a:schemeClr val="phClr">
                <a:tint val="100000"/>
                <a:shade val="100000"/>
                <a:hueMod val="100000"/>
              </a:schemeClr>
            </a:gs>
            <a:gs pos="100000">
              <a:schemeClr val="phClr">
                <a:tint val="90000"/>
                <a:shade val="100000"/>
                <a:hueMod val="100000"/>
                <a:satMod val="1600000"/>
              </a:schemeClr>
            </a:gs>
          </a:gsLst>
          <a:lin ang="16200000" scaled="1"/>
        </a:gradFill>
        <a:gradFill rotWithShape="1">
          <a:gsLst>
            <a:gs pos="0">
              <a:schemeClr val="phClr">
                <a:tint val="100000"/>
                <a:shade val="30000"/>
                <a:hueMod val="100000"/>
                <a:satMod val="1600000"/>
              </a:schemeClr>
            </a:gs>
            <a:gs pos="20000">
              <a:schemeClr val="phClr">
                <a:tint val="100000"/>
                <a:shade val="100000"/>
                <a:hueMod val="100000"/>
                <a:satMod val="500000"/>
              </a:schemeClr>
            </a:gs>
            <a:gs pos="100000">
              <a:schemeClr val="phClr">
                <a:tint val="90000"/>
                <a:shade val="100000"/>
                <a:hueMod val="100000"/>
                <a:satMod val="1600000"/>
              </a:schemeClr>
            </a:gs>
          </a:gsLst>
          <a:lin ang="16200000" scaled="1"/>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trlProp" Target="../ctrlProps/ctrlProp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8.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6.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35.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43.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7.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51.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55.xml"/><Relationship Id="rId2" Type="http://schemas.openxmlformats.org/officeDocument/2006/relationships/drawing" Target="../drawings/drawing25.xml"/><Relationship Id="rId1" Type="http://schemas.openxmlformats.org/officeDocument/2006/relationships/printerSettings" Target="../printerSettings/printerSettings26.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C000"/>
  </sheetPr>
  <dimension ref="A1:O123"/>
  <sheetViews>
    <sheetView showGridLines="0" zoomScaleNormal="100" zoomScalePageLayoutView="80" workbookViewId="0">
      <selection sqref="A1:G1"/>
    </sheetView>
  </sheetViews>
  <sheetFormatPr defaultRowHeight="12.75" x14ac:dyDescent="0.2"/>
  <cols>
    <col min="1" max="1" width="15.7109375" style="29" customWidth="1"/>
    <col min="2" max="2" width="44.7109375" style="29" customWidth="1"/>
    <col min="3" max="3" width="15.7109375" style="32" customWidth="1"/>
    <col min="4" max="7" width="15.7109375" style="29" customWidth="1"/>
    <col min="8" max="8" width="15.7109375" style="25" customWidth="1"/>
    <col min="9" max="9" width="21.85546875" style="25" customWidth="1"/>
    <col min="10" max="10" width="14.85546875" style="25" customWidth="1"/>
    <col min="11" max="16384" width="9.140625" style="25"/>
  </cols>
  <sheetData>
    <row r="1" spans="1:15" ht="29.25" customHeight="1" thickBot="1" x14ac:dyDescent="0.45">
      <c r="A1" s="510" t="s">
        <v>497</v>
      </c>
      <c r="B1" s="511"/>
      <c r="C1" s="511"/>
      <c r="D1" s="511"/>
      <c r="E1" s="511"/>
      <c r="F1" s="511"/>
      <c r="G1" s="512"/>
      <c r="H1" s="23"/>
      <c r="I1" s="24"/>
    </row>
    <row r="2" spans="1:15" s="27" customFormat="1" ht="21" thickBot="1" x14ac:dyDescent="0.35">
      <c r="A2" s="513" t="s">
        <v>498</v>
      </c>
      <c r="B2" s="514"/>
      <c r="C2" s="515"/>
      <c r="D2" s="513" t="s">
        <v>499</v>
      </c>
      <c r="E2" s="514"/>
      <c r="F2" s="514"/>
      <c r="G2" s="515"/>
      <c r="H2" s="26"/>
      <c r="I2" s="24"/>
    </row>
    <row r="3" spans="1:15" ht="13.5" thickBot="1" x14ac:dyDescent="0.25">
      <c r="A3" s="28"/>
      <c r="B3" s="28"/>
      <c r="C3" s="28"/>
      <c r="D3" s="28"/>
      <c r="E3" s="28"/>
      <c r="H3" s="30"/>
    </row>
    <row r="4" spans="1:15" ht="30" customHeight="1" thickBot="1" x14ac:dyDescent="0.25">
      <c r="A4" s="516" t="s">
        <v>500</v>
      </c>
      <c r="B4" s="517"/>
      <c r="C4" s="518"/>
      <c r="D4" s="519">
        <f>C42</f>
        <v>0</v>
      </c>
      <c r="E4" s="520"/>
      <c r="F4" s="520"/>
      <c r="G4" s="521"/>
      <c r="H4" s="31"/>
    </row>
    <row r="5" spans="1:15" x14ac:dyDescent="0.2">
      <c r="B5" s="32"/>
      <c r="C5" s="29"/>
    </row>
    <row r="6" spans="1:15" s="24" customFormat="1" ht="30" customHeight="1" x14ac:dyDescent="0.25">
      <c r="A6" s="68" t="s">
        <v>501</v>
      </c>
      <c r="B6" s="68" t="s">
        <v>502</v>
      </c>
      <c r="C6" s="66" t="s">
        <v>503</v>
      </c>
      <c r="D6" s="66" t="s">
        <v>504</v>
      </c>
      <c r="E6" s="66" t="s">
        <v>496</v>
      </c>
      <c r="F6" s="66" t="s">
        <v>1851</v>
      </c>
      <c r="G6" s="66" t="s">
        <v>579</v>
      </c>
      <c r="H6" s="66" t="s">
        <v>769</v>
      </c>
    </row>
    <row r="7" spans="1:15" s="24" customFormat="1" ht="15" x14ac:dyDescent="0.25">
      <c r="A7" s="33" t="s">
        <v>505</v>
      </c>
      <c r="B7" s="34" t="s">
        <v>506</v>
      </c>
      <c r="C7" s="35">
        <f>(F7*2)+(G7*1)+(H7*1)</f>
        <v>902</v>
      </c>
      <c r="D7" s="36">
        <f>SUM(D13)</f>
        <v>880</v>
      </c>
      <c r="E7" s="36">
        <f>E13</f>
        <v>880</v>
      </c>
      <c r="F7" s="36">
        <f>SUM(F13)</f>
        <v>22</v>
      </c>
      <c r="G7" s="36">
        <f>SUM(G13)</f>
        <v>858</v>
      </c>
      <c r="H7" s="67">
        <f>H13</f>
        <v>0</v>
      </c>
    </row>
    <row r="8" spans="1:15" s="24" customFormat="1" ht="15" x14ac:dyDescent="0.25">
      <c r="A8" s="63"/>
      <c r="B8" s="64"/>
      <c r="C8" s="44"/>
      <c r="D8" s="65"/>
      <c r="E8" s="65"/>
      <c r="F8" s="65"/>
      <c r="G8" s="65"/>
    </row>
    <row r="9" spans="1:15" s="24" customFormat="1" ht="30" x14ac:dyDescent="0.25">
      <c r="A9" s="68" t="s">
        <v>501</v>
      </c>
      <c r="B9" s="68" t="s">
        <v>502</v>
      </c>
      <c r="C9" s="68" t="s">
        <v>507</v>
      </c>
      <c r="D9" s="66" t="s">
        <v>504</v>
      </c>
      <c r="E9" s="66" t="s">
        <v>496</v>
      </c>
      <c r="F9" s="66" t="s">
        <v>478</v>
      </c>
      <c r="G9" s="66" t="s">
        <v>479</v>
      </c>
      <c r="H9" s="66" t="s">
        <v>40</v>
      </c>
    </row>
    <row r="10" spans="1:15" s="24" customFormat="1" ht="15" x14ac:dyDescent="0.25">
      <c r="A10" s="45" t="s">
        <v>505</v>
      </c>
      <c r="B10" s="69" t="s">
        <v>506</v>
      </c>
      <c r="C10" s="70">
        <f t="shared" ref="C10:H10" si="0">C42</f>
        <v>0</v>
      </c>
      <c r="D10" s="71">
        <f t="shared" si="0"/>
        <v>880</v>
      </c>
      <c r="E10" s="71">
        <f t="shared" si="0"/>
        <v>880</v>
      </c>
      <c r="F10" s="71">
        <f t="shared" si="0"/>
        <v>0</v>
      </c>
      <c r="G10" s="71">
        <f t="shared" si="0"/>
        <v>0</v>
      </c>
      <c r="H10" s="71">
        <f t="shared" si="0"/>
        <v>0</v>
      </c>
    </row>
    <row r="11" spans="1:15" ht="15" customHeight="1" x14ac:dyDescent="0.35">
      <c r="A11" s="37"/>
      <c r="B11" s="37"/>
      <c r="C11" s="37"/>
      <c r="D11" s="37"/>
      <c r="E11" s="37"/>
      <c r="F11" s="37"/>
      <c r="G11" s="37"/>
      <c r="H11" s="31"/>
      <c r="N11" s="38"/>
      <c r="O11" s="38"/>
    </row>
    <row r="12" spans="1:15" ht="30" customHeight="1" x14ac:dyDescent="0.2">
      <c r="A12" s="68" t="s">
        <v>501</v>
      </c>
      <c r="B12" s="68" t="s">
        <v>502</v>
      </c>
      <c r="C12" s="66" t="s">
        <v>503</v>
      </c>
      <c r="D12" s="66" t="s">
        <v>504</v>
      </c>
      <c r="E12" s="66" t="s">
        <v>496</v>
      </c>
      <c r="F12" s="66" t="s">
        <v>1851</v>
      </c>
      <c r="G12" s="66" t="s">
        <v>579</v>
      </c>
      <c r="H12" s="66" t="s">
        <v>769</v>
      </c>
    </row>
    <row r="13" spans="1:15" ht="18" customHeight="1" x14ac:dyDescent="0.2">
      <c r="A13" s="45" t="s">
        <v>508</v>
      </c>
      <c r="B13" s="39"/>
      <c r="C13" s="36">
        <f t="shared" ref="C13:H13" si="1">SUM(C14:C38)</f>
        <v>902</v>
      </c>
      <c r="D13" s="36">
        <f t="shared" si="1"/>
        <v>880</v>
      </c>
      <c r="E13" s="36">
        <f t="shared" si="1"/>
        <v>880</v>
      </c>
      <c r="F13" s="36">
        <f t="shared" si="1"/>
        <v>22</v>
      </c>
      <c r="G13" s="36">
        <f t="shared" si="1"/>
        <v>858</v>
      </c>
      <c r="H13" s="36">
        <f t="shared" si="1"/>
        <v>0</v>
      </c>
      <c r="I13" s="74">
        <f>SUM(F13:H13)</f>
        <v>880</v>
      </c>
    </row>
    <row r="14" spans="1:15" ht="15" customHeight="1" x14ac:dyDescent="0.2">
      <c r="A14" s="75">
        <v>1</v>
      </c>
      <c r="B14" s="40" t="str">
        <f>'General Interface'!A4</f>
        <v>Interface General Requirements</v>
      </c>
      <c r="C14" s="35">
        <f t="shared" ref="C14:C38" si="2">(F14*2)+(G14*1)+(H14*1)</f>
        <v>57</v>
      </c>
      <c r="D14" s="41">
        <f>'General Interface'!H4</f>
        <v>35</v>
      </c>
      <c r="E14" s="41">
        <f>'General Interface'!$H$5</f>
        <v>35</v>
      </c>
      <c r="F14" s="41">
        <f>COUNTIF('General Interface'!B:B,"Highly Advantageous")</f>
        <v>22</v>
      </c>
      <c r="G14" s="41">
        <f>COUNTIF('General Interface'!B:B,"Advantageous")</f>
        <v>13</v>
      </c>
      <c r="H14" s="35">
        <f>COUNTIF('General Interface'!B:B,"Minimal")</f>
        <v>0</v>
      </c>
      <c r="I14" s="74">
        <f t="shared" ref="I14:I38" si="3">SUM(F14:H14)</f>
        <v>35</v>
      </c>
    </row>
    <row r="15" spans="1:15" ht="15" customHeight="1" x14ac:dyDescent="0.2">
      <c r="A15" s="75">
        <v>2</v>
      </c>
      <c r="B15" s="40" t="str">
        <f>'Alarm Receiver Interface'!A5</f>
        <v>CAD Interface Alarm Receiver</v>
      </c>
      <c r="C15" s="35">
        <f t="shared" si="2"/>
        <v>10</v>
      </c>
      <c r="D15" s="40">
        <f>'Alarm Receiver Interface'!H5</f>
        <v>10</v>
      </c>
      <c r="E15" s="40">
        <f>'Alarm Receiver Interface'!H6</f>
        <v>10</v>
      </c>
      <c r="F15" s="41">
        <f>COUNTIF('Alarm Receiver Interface'!B:B,"Highly Advantageous")</f>
        <v>0</v>
      </c>
      <c r="G15" s="41">
        <f>COUNTIF('Alarm Receiver Interface'!B:B,"Advantageous")</f>
        <v>10</v>
      </c>
      <c r="H15" s="35">
        <f>COUNTIF('Alarm Receiver Interface'!B:B,"Minimal")</f>
        <v>0</v>
      </c>
      <c r="I15" s="74">
        <f t="shared" si="3"/>
        <v>10</v>
      </c>
    </row>
    <row r="16" spans="1:15" ht="15" customHeight="1" x14ac:dyDescent="0.2">
      <c r="A16" s="75">
        <v>3</v>
      </c>
      <c r="B16" s="40" t="str">
        <f>'AVL Interface'!A4</f>
        <v>CAD Interface AVL</v>
      </c>
      <c r="C16" s="35">
        <f t="shared" si="2"/>
        <v>28</v>
      </c>
      <c r="D16" s="41">
        <f>'AVL Interface'!H4</f>
        <v>28</v>
      </c>
      <c r="E16" s="41">
        <f>'AVL Interface'!$H$5</f>
        <v>28</v>
      </c>
      <c r="F16" s="41">
        <f>COUNTIF('AVL Interface'!B:B,"Highly Advantageous")</f>
        <v>0</v>
      </c>
      <c r="G16" s="41">
        <f>COUNTIF('AVL Interface'!B:B,"Advantageous")</f>
        <v>28</v>
      </c>
      <c r="H16" s="35">
        <f>COUNTIF('AVL Interface'!B:B,"Minimal")</f>
        <v>0</v>
      </c>
      <c r="I16" s="74">
        <f t="shared" si="3"/>
        <v>28</v>
      </c>
    </row>
    <row r="17" spans="1:9" ht="15" customHeight="1" x14ac:dyDescent="0.2">
      <c r="A17" s="75">
        <v>4</v>
      </c>
      <c r="B17" s="40" t="str">
        <f>'E9-1-1 Interface'!A4</f>
        <v>CAD Interface E9-1-1 - OEMC</v>
      </c>
      <c r="C17" s="35">
        <f t="shared" si="2"/>
        <v>32</v>
      </c>
      <c r="D17" s="41">
        <f>'E9-1-1 Interface'!H4</f>
        <v>32</v>
      </c>
      <c r="E17" s="41">
        <f>'E9-1-1 Interface'!$H$5</f>
        <v>32</v>
      </c>
      <c r="F17" s="41">
        <f>COUNTIF('E9-1-1 Interface'!B:B,"Highly Advantageous")</f>
        <v>0</v>
      </c>
      <c r="G17" s="41">
        <f>COUNTIF('E9-1-1 Interface'!B:B,"Advantageous")</f>
        <v>32</v>
      </c>
      <c r="H17" s="35">
        <f>COUNTIF('E9-1-1 Interface'!B:B,"Minimal")</f>
        <v>0</v>
      </c>
      <c r="I17" s="74">
        <f t="shared" si="3"/>
        <v>32</v>
      </c>
    </row>
    <row r="18" spans="1:9" ht="15" customHeight="1" x14ac:dyDescent="0.2">
      <c r="A18" s="75">
        <v>5</v>
      </c>
      <c r="B18" s="40" t="str">
        <f>'E9-1-1 Interface-AIR'!A4</f>
        <v>CAD Interface E9-1-1 - Aviation</v>
      </c>
      <c r="C18" s="35">
        <f t="shared" si="2"/>
        <v>22</v>
      </c>
      <c r="D18" s="40">
        <f>'E9-1-1 Interface-AIR'!H4</f>
        <v>22</v>
      </c>
      <c r="E18" s="40">
        <f>'E9-1-1 Interface-AIR'!H5</f>
        <v>22</v>
      </c>
      <c r="F18" s="41">
        <f>COUNTIF('E9-1-1 Interface-AIR'!B:B,"Highly Advantageous")</f>
        <v>0</v>
      </c>
      <c r="G18" s="41">
        <f>COUNTIF('E9-1-1 Interface-AIR'!B:B,"Advantageous")</f>
        <v>22</v>
      </c>
      <c r="H18" s="35">
        <f>COUNTIF('E9-1-1 Interface-AIR'!B:B,"Minimal")</f>
        <v>0</v>
      </c>
      <c r="I18" s="74">
        <f t="shared" si="3"/>
        <v>22</v>
      </c>
    </row>
    <row r="19" spans="1:9" ht="15" customHeight="1" x14ac:dyDescent="0.2">
      <c r="A19" s="75">
        <v>6</v>
      </c>
      <c r="B19" s="40" t="str">
        <f>CAD2CAD!A4</f>
        <v>CAD to CAD</v>
      </c>
      <c r="C19" s="35">
        <f t="shared" si="2"/>
        <v>59</v>
      </c>
      <c r="D19" s="40">
        <f>CAD2CAD!H4</f>
        <v>59</v>
      </c>
      <c r="E19" s="40">
        <f>CAD2CAD!H5</f>
        <v>59</v>
      </c>
      <c r="F19" s="41">
        <f>COUNTIF(CAD2CAD!B:B,"Highly Advantageous")</f>
        <v>0</v>
      </c>
      <c r="G19" s="41">
        <f>COUNTIF(CAD2CAD!B:B,"Advantageous")</f>
        <v>59</v>
      </c>
      <c r="H19" s="35">
        <f>COUNTIF(CAD2CAD!B:B,"Minimal")</f>
        <v>0</v>
      </c>
      <c r="I19" s="74">
        <f t="shared" si="3"/>
        <v>59</v>
      </c>
    </row>
    <row r="20" spans="1:9" ht="15" customHeight="1" x14ac:dyDescent="0.2">
      <c r="A20" s="75">
        <v>7</v>
      </c>
      <c r="B20" s="40" t="str">
        <f>'Call Interrogator Interface'!A4</f>
        <v>Dispatch Protocol Software</v>
      </c>
      <c r="C20" s="35">
        <f t="shared" si="2"/>
        <v>42</v>
      </c>
      <c r="D20" s="41">
        <f>'Call Interrogator Interface'!H4</f>
        <v>42</v>
      </c>
      <c r="E20" s="41">
        <f>'Call Interrogator Interface'!H5</f>
        <v>42</v>
      </c>
      <c r="F20" s="41">
        <f>COUNTIF('Call Interrogator Interface'!B:B,"Highly Advantageous")</f>
        <v>0</v>
      </c>
      <c r="G20" s="41">
        <f>COUNTIF('Call Interrogator Interface'!B:B,"Advantageous")</f>
        <v>42</v>
      </c>
      <c r="H20" s="35">
        <f>COUNTIF('Call Interrogator Interface'!B:B,"Minimal")</f>
        <v>0</v>
      </c>
      <c r="I20" s="74">
        <f t="shared" si="3"/>
        <v>42</v>
      </c>
    </row>
    <row r="21" spans="1:9" ht="15" customHeight="1" x14ac:dyDescent="0.2">
      <c r="A21" s="75">
        <v>8</v>
      </c>
      <c r="B21" s="40" t="str">
        <f>'Camera Interface'!A4</f>
        <v>CAD Interface - Surveillance Cameras - OEMC</v>
      </c>
      <c r="C21" s="35">
        <f t="shared" si="2"/>
        <v>46</v>
      </c>
      <c r="D21" s="40">
        <f>'Camera Interface'!H4</f>
        <v>46</v>
      </c>
      <c r="E21" s="40">
        <f>'Camera Interface'!H5</f>
        <v>46</v>
      </c>
      <c r="F21" s="41">
        <f>COUNTIF('Camera Interface'!B:B,"Highly Advantageous")</f>
        <v>0</v>
      </c>
      <c r="G21" s="41">
        <f>COUNTIF('Camera Interface'!B:B,"Advantageous")</f>
        <v>46</v>
      </c>
      <c r="H21" s="35">
        <f>COUNTIF('Camera Interface'!B:B,"Minimal")</f>
        <v>0</v>
      </c>
      <c r="I21" s="74">
        <f t="shared" si="3"/>
        <v>46</v>
      </c>
    </row>
    <row r="22" spans="1:9" ht="15" customHeight="1" x14ac:dyDescent="0.2">
      <c r="A22" s="75">
        <v>9</v>
      </c>
      <c r="B22" s="40" t="str">
        <f>'EMS Billing Interface'!A4</f>
        <v>CAD Interface EMS Billing</v>
      </c>
      <c r="C22" s="35">
        <f t="shared" si="2"/>
        <v>4</v>
      </c>
      <c r="D22" s="40">
        <f>'EMS Billing Interface'!H4</f>
        <v>4</v>
      </c>
      <c r="E22" s="40">
        <f>'EMS Billing Interface'!H5</f>
        <v>4</v>
      </c>
      <c r="F22" s="40">
        <f>COUNTIF('EMS Billing Interface'!B:B,"Highly Advantageous")</f>
        <v>0</v>
      </c>
      <c r="G22" s="40">
        <f>COUNTIF('EMS Billing Interface'!B:B,"Advantageous")</f>
        <v>4</v>
      </c>
      <c r="H22" s="34">
        <f>COUNTIF('EMS Billing Interface'!B:B,"Minimal")</f>
        <v>0</v>
      </c>
      <c r="I22" s="74">
        <f t="shared" si="3"/>
        <v>4</v>
      </c>
    </row>
    <row r="23" spans="1:9" ht="15" customHeight="1" x14ac:dyDescent="0.2">
      <c r="A23" s="75">
        <v>10</v>
      </c>
      <c r="B23" s="40" t="str">
        <f>'ePCR Interface'!A4</f>
        <v>CAD Interface ePCR</v>
      </c>
      <c r="C23" s="35">
        <f t="shared" si="2"/>
        <v>40</v>
      </c>
      <c r="D23" s="40">
        <f>'ePCR Interface'!H4</f>
        <v>40</v>
      </c>
      <c r="E23" s="40">
        <f>'ePCR Interface'!H5</f>
        <v>40</v>
      </c>
      <c r="F23" s="41">
        <f>COUNTIF('ePCR Interface'!B:B,"Highly Advantageous")</f>
        <v>0</v>
      </c>
      <c r="G23" s="41">
        <f>COUNTIF('ePCR Interface'!B:B,"Advantageous")</f>
        <v>40</v>
      </c>
      <c r="H23" s="35">
        <f>COUNTIF('ePCR Interface'!B:B,"Minimal")</f>
        <v>0</v>
      </c>
      <c r="I23" s="74">
        <f t="shared" si="3"/>
        <v>40</v>
      </c>
    </row>
    <row r="24" spans="1:9" ht="15" customHeight="1" x14ac:dyDescent="0.2">
      <c r="A24" s="75">
        <v>11</v>
      </c>
      <c r="B24" s="40" t="str">
        <f>'External DB Interface'!A4</f>
        <v>CAD Interface External Databases</v>
      </c>
      <c r="C24" s="35">
        <f t="shared" si="2"/>
        <v>76</v>
      </c>
      <c r="D24" s="40">
        <f>'External DB Interface'!H4</f>
        <v>76</v>
      </c>
      <c r="E24" s="40">
        <f>'External DB Interface'!H5</f>
        <v>76</v>
      </c>
      <c r="F24" s="41">
        <f>COUNTIF('External DB Interface'!B:B,"Highly Advantageous")</f>
        <v>0</v>
      </c>
      <c r="G24" s="41">
        <f>COUNTIF('External DB Interface'!B:B,"Advantageous")</f>
        <v>76</v>
      </c>
      <c r="H24" s="35">
        <f>COUNTIF('External DB Interface'!B:B,"Minimal")</f>
        <v>0</v>
      </c>
      <c r="I24" s="74">
        <f t="shared" si="3"/>
        <v>76</v>
      </c>
    </row>
    <row r="25" spans="1:9" ht="15" customHeight="1" x14ac:dyDescent="0.2">
      <c r="A25" s="75">
        <v>12</v>
      </c>
      <c r="B25" s="40" t="str">
        <f>'Fire Station Alerting'!A4</f>
        <v>CAD Fire Station Alerting</v>
      </c>
      <c r="C25" s="35">
        <f t="shared" si="2"/>
        <v>27</v>
      </c>
      <c r="D25" s="40">
        <f>'Fire Station Alerting'!H4</f>
        <v>27</v>
      </c>
      <c r="E25" s="40">
        <f>'Fire Station Alerting'!H5</f>
        <v>27</v>
      </c>
      <c r="F25" s="41">
        <f>COUNTIF('Fire Station Alerting'!B:B,"Highly Advantageous")</f>
        <v>0</v>
      </c>
      <c r="G25" s="41">
        <f>COUNTIF('Fire Station Alerting'!B:B,"Advantageous")</f>
        <v>27</v>
      </c>
      <c r="H25" s="35">
        <f>COUNTIF('Fire Station Alerting'!B:B,"Minimal")</f>
        <v>0</v>
      </c>
      <c r="I25" s="74">
        <f t="shared" si="3"/>
        <v>27</v>
      </c>
    </row>
    <row r="26" spans="1:9" ht="15" customHeight="1" x14ac:dyDescent="0.2">
      <c r="A26" s="75">
        <v>13</v>
      </c>
      <c r="B26" s="40" t="str">
        <f>'Fire Alarm Terminal'!A4</f>
        <v>CAD Interface Fire Station Terminal</v>
      </c>
      <c r="C26" s="35">
        <f t="shared" si="2"/>
        <v>49</v>
      </c>
      <c r="D26" s="40">
        <f>'Fire Alarm Terminal'!H4</f>
        <v>49</v>
      </c>
      <c r="E26" s="40">
        <f>'Fire Alarm Terminal'!H5</f>
        <v>49</v>
      </c>
      <c r="F26" s="41">
        <f>COUNTIF('Fire Alarm Terminal'!B:B,"Highly Advantageous")</f>
        <v>0</v>
      </c>
      <c r="G26" s="41">
        <f>COUNTIF('Fire Alarm Terminal'!B:B,"Advantageous")</f>
        <v>49</v>
      </c>
      <c r="H26" s="35">
        <f>COUNTIF('Fire Alarm Terminal'!B:B,"Minimal")</f>
        <v>0</v>
      </c>
      <c r="I26" s="74">
        <f t="shared" si="3"/>
        <v>49</v>
      </c>
    </row>
    <row r="27" spans="1:9" ht="15" customHeight="1" x14ac:dyDescent="0.2">
      <c r="A27" s="75">
        <v>14</v>
      </c>
      <c r="B27" s="40" t="str">
        <f>'HazMat Interface'!A4</f>
        <v>CAD Interface Hazardous Materials</v>
      </c>
      <c r="C27" s="35">
        <f t="shared" si="2"/>
        <v>31</v>
      </c>
      <c r="D27" s="41">
        <f>'HazMat Interface'!H4</f>
        <v>31</v>
      </c>
      <c r="E27" s="41">
        <f>'HazMat Interface'!H5</f>
        <v>31</v>
      </c>
      <c r="F27" s="41">
        <f>COUNTIF('HazMat Interface'!B:B,"Highly Advantageous")</f>
        <v>0</v>
      </c>
      <c r="G27" s="41">
        <f>COUNTIF('HazMat Interface'!B:B,"Advantageous")</f>
        <v>31</v>
      </c>
      <c r="H27" s="35">
        <f>COUNTIF('HazMat Interface'!B:B,"Minimal")</f>
        <v>0</v>
      </c>
      <c r="I27" s="74">
        <f t="shared" si="3"/>
        <v>31</v>
      </c>
    </row>
    <row r="28" spans="1:9" ht="15" customHeight="1" x14ac:dyDescent="0.2">
      <c r="A28" s="75">
        <v>15</v>
      </c>
      <c r="B28" s="40" t="str">
        <f>'Logging Recorder Interface'!A4</f>
        <v>CAD Interface Logging Recorder - OEMC</v>
      </c>
      <c r="C28" s="35">
        <f t="shared" si="2"/>
        <v>12</v>
      </c>
      <c r="D28" s="40">
        <f>'Logging Recorder Interface'!H4</f>
        <v>12</v>
      </c>
      <c r="E28" s="40">
        <f>'Logging Recorder Interface'!H5</f>
        <v>12</v>
      </c>
      <c r="F28" s="41">
        <f>COUNTIF('Logging Recorder Interface'!B:B,"Highly Advantageous")</f>
        <v>0</v>
      </c>
      <c r="G28" s="41">
        <f>COUNTIF('Logging Recorder Interface'!B:B,"Advantageous")</f>
        <v>12</v>
      </c>
      <c r="H28" s="35">
        <f>COUNTIF('Logging Recorder Interface'!B:B,"Minimal")</f>
        <v>0</v>
      </c>
      <c r="I28" s="74">
        <f t="shared" si="3"/>
        <v>12</v>
      </c>
    </row>
    <row r="29" spans="1:9" ht="15" customHeight="1" x14ac:dyDescent="0.2">
      <c r="A29" s="75">
        <v>16</v>
      </c>
      <c r="B29" s="40" t="str">
        <f>NextGen!A4</f>
        <v>NextGen Interface</v>
      </c>
      <c r="C29" s="35">
        <f t="shared" si="2"/>
        <v>84</v>
      </c>
      <c r="D29" s="41">
        <f>NextGen!H4</f>
        <v>84</v>
      </c>
      <c r="E29" s="41">
        <f>NextGen!H5</f>
        <v>84</v>
      </c>
      <c r="F29" s="41">
        <f>COUNTIF(NextGen!B:B,"Highly Advantageous")</f>
        <v>0</v>
      </c>
      <c r="G29" s="41">
        <f>COUNTIF(NextGen!B:B,"Advantageous")</f>
        <v>84</v>
      </c>
      <c r="H29" s="35">
        <f>COUNTIF(NextGen!B:B,"Minimal")</f>
        <v>0</v>
      </c>
      <c r="I29" s="74">
        <f t="shared" si="3"/>
        <v>84</v>
      </c>
    </row>
    <row r="30" spans="1:9" ht="15" customHeight="1" x14ac:dyDescent="0.2">
      <c r="A30" s="75">
        <v>17</v>
      </c>
      <c r="B30" s="40" t="str">
        <f>'PSAP Master Clock'!A4</f>
        <v>CAD Interface PSAP Master Clock</v>
      </c>
      <c r="C30" s="35">
        <f t="shared" si="2"/>
        <v>11</v>
      </c>
      <c r="D30" s="40">
        <f>'PSAP Master Clock'!H4</f>
        <v>11</v>
      </c>
      <c r="E30" s="40">
        <f>'PSAP Master Clock'!H5</f>
        <v>11</v>
      </c>
      <c r="F30" s="41">
        <f>COUNTIF('PSAP Master Clock'!B:B,"Highly Advantageous")</f>
        <v>0</v>
      </c>
      <c r="G30" s="41">
        <f>COUNTIF('PSAP Master Clock'!B:B,"Advantageous")</f>
        <v>11</v>
      </c>
      <c r="H30" s="35">
        <f>COUNTIF('PSAP Master Clock'!B:B,"Minimal")</f>
        <v>0</v>
      </c>
      <c r="I30" s="74">
        <f t="shared" si="3"/>
        <v>11</v>
      </c>
    </row>
    <row r="31" spans="1:9" ht="15" customHeight="1" x14ac:dyDescent="0.2">
      <c r="A31" s="75">
        <v>18</v>
      </c>
      <c r="B31" s="40" t="str">
        <f>'Pictometry Interface'!A4</f>
        <v>CAD Interface Pictometry</v>
      </c>
      <c r="C31" s="35">
        <f t="shared" si="2"/>
        <v>18</v>
      </c>
      <c r="D31" s="40">
        <f>'Pictometry Interface'!H4</f>
        <v>18</v>
      </c>
      <c r="E31" s="40">
        <f>'Pictometry Interface'!H5</f>
        <v>18</v>
      </c>
      <c r="F31" s="41">
        <f>COUNTIF('Pictometry Interface'!B:B,"Highly Advantageous")</f>
        <v>0</v>
      </c>
      <c r="G31" s="41">
        <f>COUNTIF('Pictometry Interface'!B:B,"Advantageous")</f>
        <v>18</v>
      </c>
      <c r="H31" s="35">
        <f>COUNTIF('Pictometry Interface'!B:B,"Minimal")</f>
        <v>0</v>
      </c>
      <c r="I31" s="74">
        <f t="shared" si="3"/>
        <v>18</v>
      </c>
    </row>
    <row r="32" spans="1:9" ht="15" customHeight="1" x14ac:dyDescent="0.2">
      <c r="A32" s="75">
        <v>19</v>
      </c>
      <c r="B32" s="40" t="str">
        <f>'Radio System Interface'!A4</f>
        <v>CAD Interface Radio Console</v>
      </c>
      <c r="C32" s="35">
        <f t="shared" si="2"/>
        <v>17</v>
      </c>
      <c r="D32" s="40">
        <f>'Radio System Interface'!H4</f>
        <v>17</v>
      </c>
      <c r="E32" s="40">
        <f>'Radio System Interface'!H5</f>
        <v>17</v>
      </c>
      <c r="F32" s="41">
        <f>COUNTIF('Radio System Interface'!B:B,"Highly Advantageous")</f>
        <v>0</v>
      </c>
      <c r="G32" s="41">
        <f>COUNTIF('Radio System Interface'!B:B,"Advantageous")</f>
        <v>17</v>
      </c>
      <c r="H32" s="35">
        <f>COUNTIF('Radio System Interface'!B:B,"Minimal")</f>
        <v>0</v>
      </c>
      <c r="I32" s="74">
        <f t="shared" si="3"/>
        <v>17</v>
      </c>
    </row>
    <row r="33" spans="1:15" ht="15" customHeight="1" x14ac:dyDescent="0.2">
      <c r="A33" s="75">
        <v>20</v>
      </c>
      <c r="B33" s="40" t="str">
        <f>'RMS Interface'!A4</f>
        <v>CAD Interface Police Records Management Systems</v>
      </c>
      <c r="C33" s="35">
        <f t="shared" si="2"/>
        <v>106</v>
      </c>
      <c r="D33" s="40">
        <f>'RMS Interface'!H4</f>
        <v>106</v>
      </c>
      <c r="E33" s="40">
        <f>'RMS Interface'!H5</f>
        <v>106</v>
      </c>
      <c r="F33" s="41">
        <f>COUNTIF('RMS Interface'!B:B,"Highly Advantageous")</f>
        <v>0</v>
      </c>
      <c r="G33" s="41">
        <f>COUNTIF('RMS Interface'!B:B,"Advantageous")</f>
        <v>106</v>
      </c>
      <c r="H33" s="35">
        <f>COUNTIF('RMS Interface'!B:B,"Minimal")</f>
        <v>0</v>
      </c>
      <c r="I33" s="74">
        <f t="shared" si="3"/>
        <v>106</v>
      </c>
    </row>
    <row r="34" spans="1:15" ht="15" customHeight="1" x14ac:dyDescent="0.2">
      <c r="A34" s="75">
        <v>21</v>
      </c>
      <c r="B34" s="40" t="str">
        <f>'Rip and Run Interfaces'!A5</f>
        <v>CAD Interface Rip and Run</v>
      </c>
      <c r="C34" s="35">
        <f t="shared" si="2"/>
        <v>25</v>
      </c>
      <c r="D34" s="41">
        <f>'Rip and Run Interfaces'!H5</f>
        <v>25</v>
      </c>
      <c r="E34" s="41">
        <f>'Rip and Run Interfaces'!$H$6</f>
        <v>25</v>
      </c>
      <c r="F34" s="41">
        <f>COUNTIF('Rip and Run Interfaces'!B:B,"Highly Advantageous")</f>
        <v>0</v>
      </c>
      <c r="G34" s="41">
        <f>COUNTIF('Rip and Run Interfaces'!B:B,"Advantageous")</f>
        <v>25</v>
      </c>
      <c r="H34" s="35">
        <f>COUNTIF('Rip and Run Interfaces'!B:B,"Minimal")</f>
        <v>0</v>
      </c>
      <c r="I34" s="74">
        <f t="shared" si="3"/>
        <v>25</v>
      </c>
    </row>
    <row r="35" spans="1:15" ht="15" customHeight="1" x14ac:dyDescent="0.2">
      <c r="A35" s="75">
        <v>22</v>
      </c>
      <c r="B35" s="40" t="str">
        <f>'Staffing Interface'!A4</f>
        <v>CAD Interface Staffing</v>
      </c>
      <c r="C35" s="35">
        <f t="shared" si="2"/>
        <v>18</v>
      </c>
      <c r="D35" s="40">
        <f>'Staffing Interface'!H4</f>
        <v>18</v>
      </c>
      <c r="E35" s="40">
        <f>'Staffing Interface'!H5</f>
        <v>18</v>
      </c>
      <c r="F35" s="41">
        <f>COUNTIF('Staffing Interface'!B:B,"Highly Advantageous")</f>
        <v>0</v>
      </c>
      <c r="G35" s="41">
        <f>COUNTIF('Staffing Interface'!B:B,"Advantageous")</f>
        <v>18</v>
      </c>
      <c r="H35" s="35">
        <f>COUNTIF('Staffing Interface'!B:B,"Minimal")</f>
        <v>0</v>
      </c>
      <c r="I35" s="74">
        <f t="shared" si="3"/>
        <v>18</v>
      </c>
    </row>
    <row r="36" spans="1:15" ht="15" customHeight="1" x14ac:dyDescent="0.2">
      <c r="A36" s="75">
        <v>23</v>
      </c>
      <c r="B36" s="40" t="str">
        <f>'State NCIC Interface'!A4</f>
        <v>CAD Interface LE State / NCIC</v>
      </c>
      <c r="C36" s="35">
        <f t="shared" si="2"/>
        <v>46</v>
      </c>
      <c r="D36" s="41">
        <f>'State NCIC Interface'!H4</f>
        <v>46</v>
      </c>
      <c r="E36" s="41">
        <f>'State NCIC Interface'!$H$5</f>
        <v>46</v>
      </c>
      <c r="F36" s="41">
        <f>COUNTIF('State NCIC Interface'!B:B,"Highly Advantageous")</f>
        <v>0</v>
      </c>
      <c r="G36" s="41">
        <f>COUNTIF('State NCIC Interface'!B:B,"Advantageous")</f>
        <v>46</v>
      </c>
      <c r="H36" s="35">
        <f>COUNTIF('State NCIC Interface'!B:B,"Minimal")</f>
        <v>0</v>
      </c>
      <c r="I36" s="74">
        <f t="shared" si="3"/>
        <v>46</v>
      </c>
    </row>
    <row r="37" spans="1:15" ht="15" customHeight="1" x14ac:dyDescent="0.2">
      <c r="A37" s="75">
        <v>24</v>
      </c>
      <c r="B37" s="40" t="str">
        <f>'TDD-TTY Interface'!A4</f>
        <v>CAD Interface TDD / TTY</v>
      </c>
      <c r="C37" s="35">
        <f t="shared" si="2"/>
        <v>10</v>
      </c>
      <c r="D37" s="41">
        <f>'TDD-TTY Interface'!H4</f>
        <v>10</v>
      </c>
      <c r="E37" s="41">
        <f>'TDD-TTY Interface'!$H$5</f>
        <v>10</v>
      </c>
      <c r="F37" s="41">
        <f>COUNTIF('TDD-TTY Interface'!B:B,"Highly Advantageous")</f>
        <v>0</v>
      </c>
      <c r="G37" s="41">
        <f>COUNTIF('TDD-TTY Interface'!B:B,"Advantageous")</f>
        <v>10</v>
      </c>
      <c r="H37" s="35">
        <f>COUNTIF('TDD-TTY Interface'!B:B,"Minimal")</f>
        <v>0</v>
      </c>
      <c r="I37" s="74">
        <f t="shared" si="3"/>
        <v>10</v>
      </c>
    </row>
    <row r="38" spans="1:15" ht="15" customHeight="1" x14ac:dyDescent="0.2">
      <c r="A38" s="75">
        <v>25</v>
      </c>
      <c r="B38" s="40" t="str">
        <f>'Web CAD Interface'!A4</f>
        <v>CAD Interface Web CAD</v>
      </c>
      <c r="C38" s="35">
        <f t="shared" si="2"/>
        <v>32</v>
      </c>
      <c r="D38" s="41">
        <f>'Web CAD Interface'!H4</f>
        <v>32</v>
      </c>
      <c r="E38" s="41">
        <f>'Web CAD Interface'!$H$5</f>
        <v>32</v>
      </c>
      <c r="F38" s="41">
        <f>COUNTIF('Web CAD Interface'!B:B,"Highly Advantageous")</f>
        <v>0</v>
      </c>
      <c r="G38" s="41">
        <f>COUNTIF('Web CAD Interface'!B:B,"Advantageous")</f>
        <v>32</v>
      </c>
      <c r="H38" s="35">
        <f>COUNTIF('Web CAD Interface'!B:B,"Minimal")</f>
        <v>0</v>
      </c>
      <c r="I38" s="74">
        <f t="shared" si="3"/>
        <v>32</v>
      </c>
      <c r="J38" s="130">
        <f>SUM(I14:I38)</f>
        <v>880</v>
      </c>
    </row>
    <row r="39" spans="1:15" ht="15" customHeight="1" x14ac:dyDescent="0.35">
      <c r="A39" s="25"/>
      <c r="B39" s="25"/>
      <c r="C39" s="25"/>
      <c r="D39" s="25"/>
      <c r="E39" s="25"/>
      <c r="F39" s="25"/>
      <c r="G39" s="25"/>
      <c r="N39" s="38"/>
      <c r="O39" s="38"/>
    </row>
    <row r="40" spans="1:15" s="24" customFormat="1" ht="15" customHeight="1" x14ac:dyDescent="0.25">
      <c r="A40" s="42"/>
      <c r="B40" s="43"/>
      <c r="C40" s="44"/>
      <c r="D40" s="44"/>
      <c r="E40" s="44"/>
      <c r="F40" s="44"/>
      <c r="G40" s="44"/>
    </row>
    <row r="41" spans="1:15" s="24" customFormat="1" ht="28.5" customHeight="1" x14ac:dyDescent="0.25">
      <c r="A41" s="68" t="s">
        <v>501</v>
      </c>
      <c r="B41" s="68" t="s">
        <v>502</v>
      </c>
      <c r="C41" s="68" t="s">
        <v>507</v>
      </c>
      <c r="D41" s="66" t="s">
        <v>504</v>
      </c>
      <c r="E41" s="66" t="s">
        <v>496</v>
      </c>
      <c r="F41" s="66" t="s">
        <v>478</v>
      </c>
      <c r="G41" s="66" t="s">
        <v>479</v>
      </c>
      <c r="H41" s="66" t="s">
        <v>40</v>
      </c>
    </row>
    <row r="42" spans="1:15" x14ac:dyDescent="0.2">
      <c r="A42" s="45" t="s">
        <v>508</v>
      </c>
      <c r="B42" s="39"/>
      <c r="C42" s="36">
        <f t="shared" ref="C42:H42" si="4">SUM(C43:C67)</f>
        <v>0</v>
      </c>
      <c r="D42" s="36">
        <f t="shared" si="4"/>
        <v>880</v>
      </c>
      <c r="E42" s="36">
        <f t="shared" si="4"/>
        <v>880</v>
      </c>
      <c r="F42" s="36">
        <f t="shared" si="4"/>
        <v>0</v>
      </c>
      <c r="G42" s="36">
        <f t="shared" si="4"/>
        <v>0</v>
      </c>
      <c r="H42" s="36">
        <f t="shared" si="4"/>
        <v>0</v>
      </c>
      <c r="I42" s="74">
        <f>SUM(E42:H42)</f>
        <v>880</v>
      </c>
    </row>
    <row r="43" spans="1:15" ht="15" customHeight="1" x14ac:dyDescent="0.2">
      <c r="A43" s="75">
        <v>1</v>
      </c>
      <c r="B43" s="40" t="str">
        <f>'General Interface'!A4</f>
        <v>Interface General Requirements</v>
      </c>
      <c r="C43" s="41">
        <f>'General Interface'!K4</f>
        <v>0</v>
      </c>
      <c r="D43" s="41">
        <f>'General Interface'!H4</f>
        <v>35</v>
      </c>
      <c r="E43" s="41">
        <f>'General Interface'!$H$5</f>
        <v>35</v>
      </c>
      <c r="F43" s="35">
        <f>'General Interface'!H6</f>
        <v>0</v>
      </c>
      <c r="G43" s="35">
        <f>'General Interface'!H7</f>
        <v>0</v>
      </c>
      <c r="H43" s="35">
        <f>'General Interface'!H8</f>
        <v>0</v>
      </c>
      <c r="I43" s="74">
        <f t="shared" ref="I43:I67" si="5">SUM(E43:H43)</f>
        <v>35</v>
      </c>
    </row>
    <row r="44" spans="1:15" ht="15" customHeight="1" x14ac:dyDescent="0.2">
      <c r="A44" s="76">
        <v>2</v>
      </c>
      <c r="B44" s="40" t="str">
        <f>'Alarm Receiver Interface'!A5</f>
        <v>CAD Interface Alarm Receiver</v>
      </c>
      <c r="C44" s="40">
        <f>'Alarm Receiver Interface'!K5</f>
        <v>0</v>
      </c>
      <c r="D44" s="40">
        <f>'Alarm Receiver Interface'!H5</f>
        <v>10</v>
      </c>
      <c r="E44" s="40">
        <f>'Alarm Receiver Interface'!H6</f>
        <v>10</v>
      </c>
      <c r="F44" s="34">
        <f>'Alarm Receiver Interface'!H7</f>
        <v>0</v>
      </c>
      <c r="G44" s="34">
        <f>'Alarm Receiver Interface'!H8</f>
        <v>0</v>
      </c>
      <c r="H44" s="34">
        <f>'Alarm Receiver Interface'!H9</f>
        <v>0</v>
      </c>
      <c r="I44" s="74">
        <f t="shared" si="5"/>
        <v>10</v>
      </c>
    </row>
    <row r="45" spans="1:15" ht="15" customHeight="1" x14ac:dyDescent="0.2">
      <c r="A45" s="76">
        <v>3</v>
      </c>
      <c r="B45" s="40" t="str">
        <f>'AVL Interface'!A4</f>
        <v>CAD Interface AVL</v>
      </c>
      <c r="C45" s="41">
        <f>'AVL Interface'!K4</f>
        <v>0</v>
      </c>
      <c r="D45" s="41">
        <f>'AVL Interface'!H4</f>
        <v>28</v>
      </c>
      <c r="E45" s="41">
        <f>'AVL Interface'!$H$5</f>
        <v>28</v>
      </c>
      <c r="F45" s="35">
        <f>'AVL Interface'!H6</f>
        <v>0</v>
      </c>
      <c r="G45" s="35">
        <f>'AVL Interface'!H7</f>
        <v>0</v>
      </c>
      <c r="H45" s="35">
        <f>'AVL Interface'!H8</f>
        <v>0</v>
      </c>
      <c r="I45" s="74">
        <f t="shared" si="5"/>
        <v>28</v>
      </c>
    </row>
    <row r="46" spans="1:15" ht="15" customHeight="1" x14ac:dyDescent="0.2">
      <c r="A46" s="75">
        <v>4</v>
      </c>
      <c r="B46" s="40" t="str">
        <f>'E9-1-1 Interface'!A4</f>
        <v>CAD Interface E9-1-1 - OEMC</v>
      </c>
      <c r="C46" s="41">
        <f>'E9-1-1 Interface'!K4</f>
        <v>0</v>
      </c>
      <c r="D46" s="41">
        <f>'E9-1-1 Interface'!H4</f>
        <v>32</v>
      </c>
      <c r="E46" s="41">
        <f>'E9-1-1 Interface'!$H$5</f>
        <v>32</v>
      </c>
      <c r="F46" s="35">
        <f>'E9-1-1 Interface'!H6</f>
        <v>0</v>
      </c>
      <c r="G46" s="35">
        <f>'E9-1-1 Interface'!H7</f>
        <v>0</v>
      </c>
      <c r="H46" s="35">
        <f>'E9-1-1 Interface'!H8</f>
        <v>0</v>
      </c>
      <c r="I46" s="74">
        <f t="shared" si="5"/>
        <v>32</v>
      </c>
    </row>
    <row r="47" spans="1:15" ht="15" customHeight="1" x14ac:dyDescent="0.2">
      <c r="A47" s="76">
        <v>5</v>
      </c>
      <c r="B47" s="40" t="str">
        <f>'E9-1-1 Interface-AIR'!A4</f>
        <v>CAD Interface E9-1-1 - Aviation</v>
      </c>
      <c r="C47" s="40">
        <f>'E9-1-1 Interface-AIR'!K4</f>
        <v>0</v>
      </c>
      <c r="D47" s="40">
        <f>'E9-1-1 Interface-AIR'!H4</f>
        <v>22</v>
      </c>
      <c r="E47" s="40">
        <f>'E9-1-1 Interface-AIR'!H5</f>
        <v>22</v>
      </c>
      <c r="F47" s="34">
        <f>'E9-1-1 Interface-AIR'!H6</f>
        <v>0</v>
      </c>
      <c r="G47" s="34">
        <f>'E9-1-1 Interface-AIR'!H7</f>
        <v>0</v>
      </c>
      <c r="H47" s="34">
        <f>'E9-1-1 Interface-AIR'!H8</f>
        <v>0</v>
      </c>
      <c r="I47" s="74">
        <f t="shared" si="5"/>
        <v>22</v>
      </c>
    </row>
    <row r="48" spans="1:15" ht="15" customHeight="1" x14ac:dyDescent="0.2">
      <c r="A48" s="76">
        <v>6</v>
      </c>
      <c r="B48" s="40" t="str">
        <f>CAD2CAD!A4</f>
        <v>CAD to CAD</v>
      </c>
      <c r="C48" s="40">
        <f>CAD2CAD!K4</f>
        <v>0</v>
      </c>
      <c r="D48" s="40">
        <f>CAD2CAD!H4</f>
        <v>59</v>
      </c>
      <c r="E48" s="40">
        <f>CAD2CAD!H5</f>
        <v>59</v>
      </c>
      <c r="F48" s="34">
        <f>CAD2CAD!H6</f>
        <v>0</v>
      </c>
      <c r="G48" s="34">
        <f>CAD2CAD!H7</f>
        <v>0</v>
      </c>
      <c r="H48" s="34">
        <f>CAD2CAD!H8</f>
        <v>0</v>
      </c>
      <c r="I48" s="74">
        <f t="shared" si="5"/>
        <v>59</v>
      </c>
    </row>
    <row r="49" spans="1:9" ht="15" customHeight="1" x14ac:dyDescent="0.2">
      <c r="A49" s="75">
        <v>7</v>
      </c>
      <c r="B49" s="40" t="str">
        <f>'Call Interrogator Interface'!A4</f>
        <v>Dispatch Protocol Software</v>
      </c>
      <c r="C49" s="41">
        <f>'Call Interrogator Interface'!K4</f>
        <v>0</v>
      </c>
      <c r="D49" s="41">
        <f>'Call Interrogator Interface'!H4</f>
        <v>42</v>
      </c>
      <c r="E49" s="41">
        <f>'Call Interrogator Interface'!H5</f>
        <v>42</v>
      </c>
      <c r="F49" s="35">
        <f>'Call Interrogator Interface'!H6</f>
        <v>0</v>
      </c>
      <c r="G49" s="35">
        <f>'Call Interrogator Interface'!H7</f>
        <v>0</v>
      </c>
      <c r="H49" s="35">
        <f>'Call Interrogator Interface'!H8</f>
        <v>0</v>
      </c>
      <c r="I49" s="74">
        <f t="shared" si="5"/>
        <v>42</v>
      </c>
    </row>
    <row r="50" spans="1:9" ht="15" customHeight="1" x14ac:dyDescent="0.2">
      <c r="A50" s="76">
        <v>8</v>
      </c>
      <c r="B50" s="40" t="str">
        <f>'Camera Interface'!A4</f>
        <v>CAD Interface - Surveillance Cameras - OEMC</v>
      </c>
      <c r="C50" s="40">
        <f>'Camera Interface'!K4</f>
        <v>0</v>
      </c>
      <c r="D50" s="40">
        <f>'Camera Interface'!H4</f>
        <v>46</v>
      </c>
      <c r="E50" s="40">
        <f>'Camera Interface'!H5</f>
        <v>46</v>
      </c>
      <c r="F50" s="34">
        <f>'Camera Interface'!H6</f>
        <v>0</v>
      </c>
      <c r="G50" s="34">
        <f>'Camera Interface'!H7</f>
        <v>0</v>
      </c>
      <c r="H50" s="34">
        <f>'Camera Interface'!H8</f>
        <v>0</v>
      </c>
      <c r="I50" s="74">
        <f t="shared" si="5"/>
        <v>46</v>
      </c>
    </row>
    <row r="51" spans="1:9" ht="15" customHeight="1" x14ac:dyDescent="0.2">
      <c r="A51" s="76">
        <v>9</v>
      </c>
      <c r="B51" s="40" t="str">
        <f>'EMS Billing Interface'!A4</f>
        <v>CAD Interface EMS Billing</v>
      </c>
      <c r="C51" s="40">
        <f>'EMS Billing Interface'!K4</f>
        <v>0</v>
      </c>
      <c r="D51" s="40">
        <f>'EMS Billing Interface'!H4</f>
        <v>4</v>
      </c>
      <c r="E51" s="40">
        <f>'EMS Billing Interface'!H5</f>
        <v>4</v>
      </c>
      <c r="F51" s="34">
        <f>'EMS Billing Interface'!H6</f>
        <v>0</v>
      </c>
      <c r="G51" s="34">
        <f>'EMS Billing Interface'!H7</f>
        <v>0</v>
      </c>
      <c r="H51" s="34">
        <f>'EMS Billing Interface'!H8</f>
        <v>0</v>
      </c>
      <c r="I51" s="74">
        <f t="shared" si="5"/>
        <v>4</v>
      </c>
    </row>
    <row r="52" spans="1:9" ht="15" customHeight="1" x14ac:dyDescent="0.2">
      <c r="A52" s="75">
        <v>10</v>
      </c>
      <c r="B52" s="40" t="str">
        <f>'ePCR Interface'!A4</f>
        <v>CAD Interface ePCR</v>
      </c>
      <c r="C52" s="40">
        <f>'ePCR Interface'!K4</f>
        <v>0</v>
      </c>
      <c r="D52" s="40">
        <f>'ePCR Interface'!H4</f>
        <v>40</v>
      </c>
      <c r="E52" s="40">
        <f>'ePCR Interface'!H5</f>
        <v>40</v>
      </c>
      <c r="F52" s="34">
        <f>'ePCR Interface'!H6</f>
        <v>0</v>
      </c>
      <c r="G52" s="34">
        <f>'ePCR Interface'!H7</f>
        <v>0</v>
      </c>
      <c r="H52" s="34">
        <f>'ePCR Interface'!H8</f>
        <v>0</v>
      </c>
      <c r="I52" s="74">
        <f t="shared" si="5"/>
        <v>40</v>
      </c>
    </row>
    <row r="53" spans="1:9" ht="15" customHeight="1" x14ac:dyDescent="0.2">
      <c r="A53" s="76">
        <v>11</v>
      </c>
      <c r="B53" s="40" t="str">
        <f>'External DB Interface'!A4</f>
        <v>CAD Interface External Databases</v>
      </c>
      <c r="C53" s="40">
        <f>'External DB Interface'!K4</f>
        <v>0</v>
      </c>
      <c r="D53" s="40">
        <f>'External DB Interface'!H4</f>
        <v>76</v>
      </c>
      <c r="E53" s="40">
        <f>'External DB Interface'!H5</f>
        <v>76</v>
      </c>
      <c r="F53" s="34">
        <f>'External DB Interface'!H6</f>
        <v>0</v>
      </c>
      <c r="G53" s="34">
        <f>'External DB Interface'!H7</f>
        <v>0</v>
      </c>
      <c r="H53" s="34">
        <f>'External DB Interface'!H8</f>
        <v>0</v>
      </c>
      <c r="I53" s="74">
        <f t="shared" si="5"/>
        <v>76</v>
      </c>
    </row>
    <row r="54" spans="1:9" ht="15" customHeight="1" x14ac:dyDescent="0.2">
      <c r="A54" s="76">
        <v>12</v>
      </c>
      <c r="B54" s="40" t="str">
        <f>'Fire Station Alerting'!A4</f>
        <v>CAD Fire Station Alerting</v>
      </c>
      <c r="C54" s="40">
        <f>'Fire Station Alerting'!K4</f>
        <v>0</v>
      </c>
      <c r="D54" s="40">
        <f>'Fire Station Alerting'!H4</f>
        <v>27</v>
      </c>
      <c r="E54" s="40">
        <f>'Fire Station Alerting'!H5</f>
        <v>27</v>
      </c>
      <c r="F54" s="34">
        <f>'Fire Station Alerting'!H6</f>
        <v>0</v>
      </c>
      <c r="G54" s="34">
        <f>'Fire Station Alerting'!H7</f>
        <v>0</v>
      </c>
      <c r="H54" s="34">
        <f>'Fire Station Alerting'!H8</f>
        <v>0</v>
      </c>
      <c r="I54" s="74">
        <f t="shared" si="5"/>
        <v>27</v>
      </c>
    </row>
    <row r="55" spans="1:9" ht="15" customHeight="1" x14ac:dyDescent="0.2">
      <c r="A55" s="75">
        <v>13</v>
      </c>
      <c r="B55" s="40" t="str">
        <f>'Fire Alarm Terminal'!A4</f>
        <v>CAD Interface Fire Station Terminal</v>
      </c>
      <c r="C55" s="40">
        <f>'Fire Alarm Terminal'!K4</f>
        <v>0</v>
      </c>
      <c r="D55" s="40">
        <f>'Fire Alarm Terminal'!H4</f>
        <v>49</v>
      </c>
      <c r="E55" s="40">
        <f>'Fire Alarm Terminal'!H5</f>
        <v>49</v>
      </c>
      <c r="F55" s="34">
        <f>'Fire Alarm Terminal'!H6</f>
        <v>0</v>
      </c>
      <c r="G55" s="34">
        <f>'Fire Alarm Terminal'!H7</f>
        <v>0</v>
      </c>
      <c r="H55" s="34">
        <f>'Fire Alarm Terminal'!H8</f>
        <v>0</v>
      </c>
      <c r="I55" s="74">
        <f t="shared" si="5"/>
        <v>49</v>
      </c>
    </row>
    <row r="56" spans="1:9" ht="15" customHeight="1" x14ac:dyDescent="0.2">
      <c r="A56" s="76">
        <v>14</v>
      </c>
      <c r="B56" s="40" t="str">
        <f>'HazMat Interface'!A4</f>
        <v>CAD Interface Hazardous Materials</v>
      </c>
      <c r="C56" s="41">
        <f>'HazMat Interface'!K4</f>
        <v>0</v>
      </c>
      <c r="D56" s="41">
        <f>'HazMat Interface'!H4</f>
        <v>31</v>
      </c>
      <c r="E56" s="41">
        <f>'HazMat Interface'!H5</f>
        <v>31</v>
      </c>
      <c r="F56" s="35">
        <f>'HazMat Interface'!H6</f>
        <v>0</v>
      </c>
      <c r="G56" s="35">
        <f>'HazMat Interface'!H7</f>
        <v>0</v>
      </c>
      <c r="H56" s="35">
        <f>'HazMat Interface'!H8</f>
        <v>0</v>
      </c>
      <c r="I56" s="74">
        <f t="shared" si="5"/>
        <v>31</v>
      </c>
    </row>
    <row r="57" spans="1:9" ht="15" customHeight="1" x14ac:dyDescent="0.2">
      <c r="A57" s="76">
        <v>15</v>
      </c>
      <c r="B57" s="40" t="str">
        <f>'Logging Recorder Interface'!A4</f>
        <v>CAD Interface Logging Recorder - OEMC</v>
      </c>
      <c r="C57" s="40">
        <f>'Logging Recorder Interface'!K4</f>
        <v>0</v>
      </c>
      <c r="D57" s="40">
        <f>'Logging Recorder Interface'!H4</f>
        <v>12</v>
      </c>
      <c r="E57" s="40">
        <f>'Logging Recorder Interface'!H5</f>
        <v>12</v>
      </c>
      <c r="F57" s="34">
        <f>'Logging Recorder Interface'!H6</f>
        <v>0</v>
      </c>
      <c r="G57" s="34">
        <f>'Logging Recorder Interface'!H7</f>
        <v>0</v>
      </c>
      <c r="H57" s="34">
        <f>'Logging Recorder Interface'!H8</f>
        <v>0</v>
      </c>
      <c r="I57" s="74">
        <f t="shared" si="5"/>
        <v>12</v>
      </c>
    </row>
    <row r="58" spans="1:9" ht="15" customHeight="1" x14ac:dyDescent="0.2">
      <c r="A58" s="75">
        <v>16</v>
      </c>
      <c r="B58" s="40" t="str">
        <f>NextGen!A4</f>
        <v>NextGen Interface</v>
      </c>
      <c r="C58" s="41">
        <f>NextGen!K4</f>
        <v>0</v>
      </c>
      <c r="D58" s="41">
        <f>NextGen!H4</f>
        <v>84</v>
      </c>
      <c r="E58" s="41">
        <f>NextGen!H5</f>
        <v>84</v>
      </c>
      <c r="F58" s="35">
        <f>NextGen!H6</f>
        <v>0</v>
      </c>
      <c r="G58" s="35">
        <f>NextGen!H7</f>
        <v>0</v>
      </c>
      <c r="H58" s="35">
        <f>NextGen!H8</f>
        <v>0</v>
      </c>
      <c r="I58" s="74">
        <f t="shared" si="5"/>
        <v>84</v>
      </c>
    </row>
    <row r="59" spans="1:9" ht="15" customHeight="1" x14ac:dyDescent="0.2">
      <c r="A59" s="76">
        <v>17</v>
      </c>
      <c r="B59" s="40" t="str">
        <f>'PSAP Master Clock'!A4</f>
        <v>CAD Interface PSAP Master Clock</v>
      </c>
      <c r="C59" s="40">
        <f>'PSAP Master Clock'!K4</f>
        <v>0</v>
      </c>
      <c r="D59" s="40">
        <f>'PSAP Master Clock'!H4</f>
        <v>11</v>
      </c>
      <c r="E59" s="40">
        <f>'PSAP Master Clock'!H5</f>
        <v>11</v>
      </c>
      <c r="F59" s="34">
        <f>'PSAP Master Clock'!H6</f>
        <v>0</v>
      </c>
      <c r="G59" s="34">
        <f>'PSAP Master Clock'!H7</f>
        <v>0</v>
      </c>
      <c r="H59" s="34">
        <f>'PSAP Master Clock'!H8</f>
        <v>0</v>
      </c>
      <c r="I59" s="74">
        <f t="shared" si="5"/>
        <v>11</v>
      </c>
    </row>
    <row r="60" spans="1:9" ht="15" customHeight="1" x14ac:dyDescent="0.2">
      <c r="A60" s="76">
        <v>18</v>
      </c>
      <c r="B60" s="40" t="str">
        <f>'Pictometry Interface'!A4</f>
        <v>CAD Interface Pictometry</v>
      </c>
      <c r="C60" s="40">
        <f>'Pictometry Interface'!K4</f>
        <v>0</v>
      </c>
      <c r="D60" s="40">
        <f>'Pictometry Interface'!H4</f>
        <v>18</v>
      </c>
      <c r="E60" s="40">
        <f>'Pictometry Interface'!H5</f>
        <v>18</v>
      </c>
      <c r="F60" s="34">
        <f>'Pictometry Interface'!H6</f>
        <v>0</v>
      </c>
      <c r="G60" s="34">
        <f>'Pictometry Interface'!H7</f>
        <v>0</v>
      </c>
      <c r="H60" s="34">
        <f>'Pictometry Interface'!H8</f>
        <v>0</v>
      </c>
      <c r="I60" s="74">
        <f t="shared" si="5"/>
        <v>18</v>
      </c>
    </row>
    <row r="61" spans="1:9" ht="15" customHeight="1" x14ac:dyDescent="0.2">
      <c r="A61" s="75">
        <v>19</v>
      </c>
      <c r="B61" s="40" t="str">
        <f>'Radio System Interface'!A4</f>
        <v>CAD Interface Radio Console</v>
      </c>
      <c r="C61" s="40">
        <f>'Radio System Interface'!K4</f>
        <v>0</v>
      </c>
      <c r="D61" s="40">
        <f>'Radio System Interface'!H4</f>
        <v>17</v>
      </c>
      <c r="E61" s="40">
        <f>'Radio System Interface'!H5</f>
        <v>17</v>
      </c>
      <c r="F61" s="34">
        <f>'Radio System Interface'!H6</f>
        <v>0</v>
      </c>
      <c r="G61" s="34">
        <f>'Radio System Interface'!H7</f>
        <v>0</v>
      </c>
      <c r="H61" s="34">
        <f>'Radio System Interface'!H8</f>
        <v>0</v>
      </c>
      <c r="I61" s="74">
        <f t="shared" si="5"/>
        <v>17</v>
      </c>
    </row>
    <row r="62" spans="1:9" ht="15" customHeight="1" x14ac:dyDescent="0.2">
      <c r="A62" s="76">
        <v>20</v>
      </c>
      <c r="B62" s="40" t="str">
        <f>'RMS Interface'!A4</f>
        <v>CAD Interface Police Records Management Systems</v>
      </c>
      <c r="C62" s="40">
        <f>'RMS Interface'!K4</f>
        <v>0</v>
      </c>
      <c r="D62" s="40">
        <f>'RMS Interface'!H4</f>
        <v>106</v>
      </c>
      <c r="E62" s="40">
        <f>'RMS Interface'!H5</f>
        <v>106</v>
      </c>
      <c r="F62" s="34">
        <f>'RMS Interface'!H6</f>
        <v>0</v>
      </c>
      <c r="G62" s="34">
        <f>'RMS Interface'!H7</f>
        <v>0</v>
      </c>
      <c r="H62" s="34">
        <f>'RMS Interface'!H8</f>
        <v>0</v>
      </c>
      <c r="I62" s="74">
        <f t="shared" si="5"/>
        <v>106</v>
      </c>
    </row>
    <row r="63" spans="1:9" ht="15" customHeight="1" x14ac:dyDescent="0.2">
      <c r="A63" s="76">
        <v>21</v>
      </c>
      <c r="B63" s="40" t="str">
        <f>'Rip and Run Interfaces'!A5</f>
        <v>CAD Interface Rip and Run</v>
      </c>
      <c r="C63" s="41">
        <f>'Rip and Run Interfaces'!K5</f>
        <v>0</v>
      </c>
      <c r="D63" s="41">
        <f>'Rip and Run Interfaces'!H5</f>
        <v>25</v>
      </c>
      <c r="E63" s="41">
        <f>'Rip and Run Interfaces'!$H$6</f>
        <v>25</v>
      </c>
      <c r="F63" s="35">
        <f>'Rip and Run Interfaces'!H7</f>
        <v>0</v>
      </c>
      <c r="G63" s="35">
        <f>'Rip and Run Interfaces'!H8</f>
        <v>0</v>
      </c>
      <c r="H63" s="35">
        <f>'Rip and Run Interfaces'!H9</f>
        <v>0</v>
      </c>
      <c r="I63" s="74">
        <f t="shared" si="5"/>
        <v>25</v>
      </c>
    </row>
    <row r="64" spans="1:9" ht="15" customHeight="1" x14ac:dyDescent="0.2">
      <c r="A64" s="75">
        <v>22</v>
      </c>
      <c r="B64" s="40" t="str">
        <f>'Staffing Interface'!A4</f>
        <v>CAD Interface Staffing</v>
      </c>
      <c r="C64" s="40">
        <f>'Staffing Interface'!K4</f>
        <v>0</v>
      </c>
      <c r="D64" s="40">
        <f>'Staffing Interface'!H4</f>
        <v>18</v>
      </c>
      <c r="E64" s="40">
        <f>'Staffing Interface'!H5</f>
        <v>18</v>
      </c>
      <c r="F64" s="34">
        <f>'Staffing Interface'!H6</f>
        <v>0</v>
      </c>
      <c r="G64" s="34">
        <f>'Staffing Interface'!H7</f>
        <v>0</v>
      </c>
      <c r="H64" s="34">
        <f>'Staffing Interface'!H8</f>
        <v>0</v>
      </c>
      <c r="I64" s="74">
        <f t="shared" si="5"/>
        <v>18</v>
      </c>
    </row>
    <row r="65" spans="1:10" ht="15" customHeight="1" x14ac:dyDescent="0.2">
      <c r="A65" s="76">
        <v>23</v>
      </c>
      <c r="B65" s="40" t="str">
        <f>'State NCIC Interface'!A4</f>
        <v>CAD Interface LE State / NCIC</v>
      </c>
      <c r="C65" s="41">
        <f>'State NCIC Interface'!K4</f>
        <v>0</v>
      </c>
      <c r="D65" s="41">
        <f>'State NCIC Interface'!H4</f>
        <v>46</v>
      </c>
      <c r="E65" s="41">
        <f>'State NCIC Interface'!$H$5</f>
        <v>46</v>
      </c>
      <c r="F65" s="35">
        <f>'State NCIC Interface'!H6</f>
        <v>0</v>
      </c>
      <c r="G65" s="35">
        <f>'State NCIC Interface'!H7</f>
        <v>0</v>
      </c>
      <c r="H65" s="35">
        <f>'State NCIC Interface'!H8</f>
        <v>0</v>
      </c>
      <c r="I65" s="74">
        <f t="shared" si="5"/>
        <v>46</v>
      </c>
    </row>
    <row r="66" spans="1:10" ht="15" customHeight="1" x14ac:dyDescent="0.2">
      <c r="A66" s="76">
        <v>24</v>
      </c>
      <c r="B66" s="40" t="str">
        <f>'TDD-TTY Interface'!A4</f>
        <v>CAD Interface TDD / TTY</v>
      </c>
      <c r="C66" s="41">
        <f>'TDD-TTY Interface'!K4</f>
        <v>0</v>
      </c>
      <c r="D66" s="41">
        <f>'TDD-TTY Interface'!H4</f>
        <v>10</v>
      </c>
      <c r="E66" s="41">
        <f>'TDD-TTY Interface'!$H$5</f>
        <v>10</v>
      </c>
      <c r="F66" s="35">
        <f>'TDD-TTY Interface'!H6</f>
        <v>0</v>
      </c>
      <c r="G66" s="35">
        <f>'TDD-TTY Interface'!H7</f>
        <v>0</v>
      </c>
      <c r="H66" s="35">
        <f>'TDD-TTY Interface'!H8</f>
        <v>0</v>
      </c>
      <c r="I66" s="74">
        <f t="shared" si="5"/>
        <v>10</v>
      </c>
    </row>
    <row r="67" spans="1:10" ht="15" customHeight="1" x14ac:dyDescent="0.2">
      <c r="A67" s="75">
        <v>25</v>
      </c>
      <c r="B67" s="40" t="str">
        <f>'Web CAD Interface'!A4</f>
        <v>CAD Interface Web CAD</v>
      </c>
      <c r="C67" s="41">
        <f>'Web CAD Interface'!K4</f>
        <v>0</v>
      </c>
      <c r="D67" s="41">
        <f>'Web CAD Interface'!H4</f>
        <v>32</v>
      </c>
      <c r="E67" s="41">
        <f>'Web CAD Interface'!$H$5</f>
        <v>32</v>
      </c>
      <c r="F67" s="35">
        <f>'Web CAD Interface'!H6</f>
        <v>0</v>
      </c>
      <c r="G67" s="35">
        <f>'Web CAD Interface'!H7</f>
        <v>0</v>
      </c>
      <c r="H67" s="35">
        <f>'Web CAD Interface'!H8</f>
        <v>0</v>
      </c>
      <c r="I67" s="74">
        <f t="shared" si="5"/>
        <v>32</v>
      </c>
      <c r="J67" s="130">
        <f>SUM(I43:I67)</f>
        <v>880</v>
      </c>
    </row>
    <row r="68" spans="1:10" x14ac:dyDescent="0.2">
      <c r="C68" s="41"/>
      <c r="D68" s="41"/>
    </row>
    <row r="69" spans="1:10" ht="60" x14ac:dyDescent="0.2">
      <c r="A69" s="68" t="s">
        <v>501</v>
      </c>
      <c r="B69" s="68" t="s">
        <v>502</v>
      </c>
      <c r="C69" s="68" t="s">
        <v>507</v>
      </c>
      <c r="D69" s="66" t="s">
        <v>1896</v>
      </c>
      <c r="E69" s="66" t="s">
        <v>1897</v>
      </c>
      <c r="F69" s="66" t="s">
        <v>1898</v>
      </c>
      <c r="G69" s="66" t="s">
        <v>1899</v>
      </c>
      <c r="H69" s="66" t="s">
        <v>1900</v>
      </c>
    </row>
    <row r="70" spans="1:10" x14ac:dyDescent="0.2">
      <c r="A70" s="45" t="s">
        <v>508</v>
      </c>
      <c r="B70" s="39"/>
      <c r="C70" s="36">
        <f t="shared" ref="C70:H70" si="6">SUM(C71:C95)</f>
        <v>0</v>
      </c>
      <c r="D70" s="36">
        <f t="shared" si="6"/>
        <v>22</v>
      </c>
      <c r="E70" s="36">
        <f t="shared" si="6"/>
        <v>22</v>
      </c>
      <c r="F70" s="36">
        <f t="shared" si="6"/>
        <v>0</v>
      </c>
      <c r="G70" s="36">
        <f t="shared" si="6"/>
        <v>0</v>
      </c>
      <c r="H70" s="36">
        <f t="shared" si="6"/>
        <v>0</v>
      </c>
      <c r="I70" s="74">
        <f>SUM(E70:H70)</f>
        <v>22</v>
      </c>
    </row>
    <row r="71" spans="1:10" ht="15" customHeight="1" x14ac:dyDescent="0.2">
      <c r="A71" s="75">
        <v>1</v>
      </c>
      <c r="B71" s="40" t="str">
        <f>'General Interface'!A4</f>
        <v>Interface General Requirements</v>
      </c>
      <c r="C71" s="41">
        <f>'General Interface'!K4</f>
        <v>0</v>
      </c>
      <c r="D71" s="35">
        <f>COUNTIF('General Interface'!B:B,"Highly Advantageous")</f>
        <v>22</v>
      </c>
      <c r="E71" s="41">
        <f>'General Interface'!H9</f>
        <v>22</v>
      </c>
      <c r="F71" s="41">
        <f>'General Interface'!H10</f>
        <v>0</v>
      </c>
      <c r="G71" s="41">
        <f>'General Interface'!H11</f>
        <v>0</v>
      </c>
      <c r="H71" s="35">
        <f>'General Interface'!H12</f>
        <v>0</v>
      </c>
      <c r="I71" s="74">
        <f t="shared" ref="I71:I95" si="7">SUM(E71:H71)</f>
        <v>22</v>
      </c>
    </row>
    <row r="72" spans="1:10" ht="15" customHeight="1" x14ac:dyDescent="0.2">
      <c r="A72" s="76">
        <v>2</v>
      </c>
      <c r="B72" s="40" t="str">
        <f>'Alarm Receiver Interface'!A5</f>
        <v>CAD Interface Alarm Receiver</v>
      </c>
      <c r="C72" s="40">
        <f>'Alarm Receiver Interface'!K5</f>
        <v>0</v>
      </c>
      <c r="D72" s="35">
        <f>COUNTIF('Alarm Receiver Interface'!B:B,"Highly Advantageous")</f>
        <v>0</v>
      </c>
      <c r="E72" s="40">
        <f>'Alarm Receiver Interface'!H10</f>
        <v>0</v>
      </c>
      <c r="F72" s="40">
        <f>'Alarm Receiver Interface'!H11</f>
        <v>0</v>
      </c>
      <c r="G72" s="40">
        <f>'Alarm Receiver Interface'!H12</f>
        <v>0</v>
      </c>
      <c r="H72" s="34">
        <f>'Alarm Receiver Interface'!H13</f>
        <v>0</v>
      </c>
      <c r="I72" s="74">
        <f t="shared" si="7"/>
        <v>0</v>
      </c>
    </row>
    <row r="73" spans="1:10" ht="15" customHeight="1" x14ac:dyDescent="0.2">
      <c r="A73" s="76">
        <v>3</v>
      </c>
      <c r="B73" s="40" t="str">
        <f>'AVL Interface'!A4</f>
        <v>CAD Interface AVL</v>
      </c>
      <c r="C73" s="41">
        <f>'AVL Interface'!K4</f>
        <v>0</v>
      </c>
      <c r="D73" s="35">
        <f>COUNTIF('AVL Interface'!B:B,"Highly Advantageous")</f>
        <v>0</v>
      </c>
      <c r="E73" s="41">
        <f>'AVL Interface'!H9</f>
        <v>0</v>
      </c>
      <c r="F73" s="41">
        <f>'AVL Interface'!H10</f>
        <v>0</v>
      </c>
      <c r="G73" s="41">
        <f>'AVL Interface'!H11</f>
        <v>0</v>
      </c>
      <c r="H73" s="35">
        <f>'AVL Interface'!H12</f>
        <v>0</v>
      </c>
      <c r="I73" s="74">
        <f t="shared" si="7"/>
        <v>0</v>
      </c>
    </row>
    <row r="74" spans="1:10" ht="15" customHeight="1" x14ac:dyDescent="0.2">
      <c r="A74" s="75">
        <v>4</v>
      </c>
      <c r="B74" s="40" t="str">
        <f>'E9-1-1 Interface'!A4</f>
        <v>CAD Interface E9-1-1 - OEMC</v>
      </c>
      <c r="C74" s="41">
        <f>'E9-1-1 Interface'!K4</f>
        <v>0</v>
      </c>
      <c r="D74" s="35">
        <f>COUNTIF('E9-1-1 Interface'!B:B,"Highly Advantageous")</f>
        <v>0</v>
      </c>
      <c r="E74" s="41">
        <f>'E9-1-1 Interface'!H9</f>
        <v>0</v>
      </c>
      <c r="F74" s="41">
        <f>'E9-1-1 Interface'!H10</f>
        <v>0</v>
      </c>
      <c r="G74" s="41">
        <f>'E9-1-1 Interface'!H11</f>
        <v>0</v>
      </c>
      <c r="H74" s="35">
        <f>'E9-1-1 Interface'!H12</f>
        <v>0</v>
      </c>
      <c r="I74" s="74">
        <f t="shared" si="7"/>
        <v>0</v>
      </c>
    </row>
    <row r="75" spans="1:10" ht="15" customHeight="1" x14ac:dyDescent="0.2">
      <c r="A75" s="76">
        <v>5</v>
      </c>
      <c r="B75" s="40" t="str">
        <f>'E9-1-1 Interface-AIR'!A4</f>
        <v>CAD Interface E9-1-1 - Aviation</v>
      </c>
      <c r="C75" s="40">
        <f>'E9-1-1 Interface-AIR'!K4</f>
        <v>0</v>
      </c>
      <c r="D75" s="35">
        <f>COUNTIF('E9-1-1 Interface-AIR'!B:B,"Highly Advantageous")</f>
        <v>0</v>
      </c>
      <c r="E75" s="40">
        <f>'E9-1-1 Interface-AIR'!H9</f>
        <v>0</v>
      </c>
      <c r="F75" s="40">
        <f>'E9-1-1 Interface-AIR'!H10</f>
        <v>0</v>
      </c>
      <c r="G75" s="40">
        <f>'E9-1-1 Interface-AIR'!H11</f>
        <v>0</v>
      </c>
      <c r="H75" s="34">
        <f>'E9-1-1 Interface-AIR'!H12</f>
        <v>0</v>
      </c>
      <c r="I75" s="74">
        <f t="shared" si="7"/>
        <v>0</v>
      </c>
    </row>
    <row r="76" spans="1:10" ht="15" customHeight="1" x14ac:dyDescent="0.2">
      <c r="A76" s="76">
        <v>6</v>
      </c>
      <c r="B76" s="40" t="str">
        <f>CAD2CAD!A4</f>
        <v>CAD to CAD</v>
      </c>
      <c r="C76" s="40">
        <f>CAD2CAD!K4</f>
        <v>0</v>
      </c>
      <c r="D76" s="35">
        <f>COUNTIF(CAD2CAD!B:B,"Highly Advantageous")</f>
        <v>0</v>
      </c>
      <c r="E76" s="40">
        <f>CAD2CAD!H9</f>
        <v>0</v>
      </c>
      <c r="F76" s="40">
        <f>CAD2CAD!H10</f>
        <v>0</v>
      </c>
      <c r="G76" s="40">
        <f>CAD2CAD!H11</f>
        <v>0</v>
      </c>
      <c r="H76" s="34">
        <f>CAD2CAD!H12</f>
        <v>0</v>
      </c>
      <c r="I76" s="74">
        <f t="shared" si="7"/>
        <v>0</v>
      </c>
    </row>
    <row r="77" spans="1:10" ht="15" customHeight="1" x14ac:dyDescent="0.2">
      <c r="A77" s="75">
        <v>7</v>
      </c>
      <c r="B77" s="40" t="str">
        <f>'Call Interrogator Interface'!A4</f>
        <v>Dispatch Protocol Software</v>
      </c>
      <c r="C77" s="41">
        <f>'Call Interrogator Interface'!K4</f>
        <v>0</v>
      </c>
      <c r="D77" s="35">
        <f>COUNTIF('Call Interrogator Interface'!B:B,"Highly Advantageous")</f>
        <v>0</v>
      </c>
      <c r="E77" s="41">
        <f>'Call Interrogator Interface'!H9</f>
        <v>0</v>
      </c>
      <c r="F77" s="41">
        <f>'Call Interrogator Interface'!H10</f>
        <v>0</v>
      </c>
      <c r="G77" s="41">
        <f>'Call Interrogator Interface'!H11</f>
        <v>0</v>
      </c>
      <c r="H77" s="35">
        <f>'Call Interrogator Interface'!H12</f>
        <v>0</v>
      </c>
      <c r="I77" s="74">
        <f t="shared" si="7"/>
        <v>0</v>
      </c>
    </row>
    <row r="78" spans="1:10" ht="15" customHeight="1" x14ac:dyDescent="0.2">
      <c r="A78" s="76">
        <v>8</v>
      </c>
      <c r="B78" s="40" t="str">
        <f>'Camera Interface'!A4</f>
        <v>CAD Interface - Surveillance Cameras - OEMC</v>
      </c>
      <c r="C78" s="40">
        <f>'Camera Interface'!K4</f>
        <v>0</v>
      </c>
      <c r="D78" s="35">
        <f>COUNTIF('Camera Interface'!B:B,"Highly Advantageous")</f>
        <v>0</v>
      </c>
      <c r="E78" s="40">
        <f>'Camera Interface'!H9</f>
        <v>0</v>
      </c>
      <c r="F78" s="40">
        <f>'Camera Interface'!H10</f>
        <v>0</v>
      </c>
      <c r="G78" s="40">
        <f>'Camera Interface'!H11</f>
        <v>0</v>
      </c>
      <c r="H78" s="34">
        <f>'Camera Interface'!H12</f>
        <v>0</v>
      </c>
      <c r="I78" s="74">
        <f t="shared" si="7"/>
        <v>0</v>
      </c>
    </row>
    <row r="79" spans="1:10" ht="15" customHeight="1" x14ac:dyDescent="0.2">
      <c r="A79" s="76">
        <v>9</v>
      </c>
      <c r="B79" s="40" t="str">
        <f>'EMS Billing Interface'!A4</f>
        <v>CAD Interface EMS Billing</v>
      </c>
      <c r="C79" s="40">
        <f>'EMS Billing Interface'!K4</f>
        <v>0</v>
      </c>
      <c r="D79" s="34">
        <f>COUNTIF('EMS Billing Interface'!B:B,"Highly Advantageous")</f>
        <v>0</v>
      </c>
      <c r="E79" s="40">
        <f>'EMS Billing Interface'!H9</f>
        <v>0</v>
      </c>
      <c r="F79" s="40">
        <f>'EMS Billing Interface'!H10</f>
        <v>0</v>
      </c>
      <c r="G79" s="40">
        <f>'EMS Billing Interface'!H11</f>
        <v>0</v>
      </c>
      <c r="H79" s="34">
        <f>'EMS Billing Interface'!H12</f>
        <v>0</v>
      </c>
      <c r="I79" s="74">
        <f t="shared" si="7"/>
        <v>0</v>
      </c>
    </row>
    <row r="80" spans="1:10" ht="15" customHeight="1" x14ac:dyDescent="0.2">
      <c r="A80" s="75">
        <v>10</v>
      </c>
      <c r="B80" s="40" t="str">
        <f>'ePCR Interface'!A4</f>
        <v>CAD Interface ePCR</v>
      </c>
      <c r="C80" s="40">
        <f>'ePCR Interface'!K4</f>
        <v>0</v>
      </c>
      <c r="D80" s="35">
        <f>COUNTIF('ePCR Interface'!B:B,"Highly Advantageous")</f>
        <v>0</v>
      </c>
      <c r="E80" s="40">
        <f>'ePCR Interface'!H9</f>
        <v>0</v>
      </c>
      <c r="F80" s="40">
        <f>'ePCR Interface'!H10</f>
        <v>0</v>
      </c>
      <c r="G80" s="40">
        <f>'ePCR Interface'!H11</f>
        <v>0</v>
      </c>
      <c r="H80" s="34">
        <f>'ePCR Interface'!H12</f>
        <v>0</v>
      </c>
      <c r="I80" s="74">
        <f t="shared" si="7"/>
        <v>0</v>
      </c>
    </row>
    <row r="81" spans="1:10" ht="15" customHeight="1" x14ac:dyDescent="0.2">
      <c r="A81" s="76">
        <v>11</v>
      </c>
      <c r="B81" s="40" t="str">
        <f>'External DB Interface'!A4</f>
        <v>CAD Interface External Databases</v>
      </c>
      <c r="C81" s="40">
        <f>'External DB Interface'!K4</f>
        <v>0</v>
      </c>
      <c r="D81" s="35">
        <f>COUNTIF('External DB Interface'!B:B,"Highly Advantageous")</f>
        <v>0</v>
      </c>
      <c r="E81" s="40">
        <f>'External DB Interface'!H9</f>
        <v>0</v>
      </c>
      <c r="F81" s="40">
        <f>'External DB Interface'!H10</f>
        <v>0</v>
      </c>
      <c r="G81" s="40">
        <f>'External DB Interface'!H11</f>
        <v>0</v>
      </c>
      <c r="H81" s="34">
        <f>'External DB Interface'!H12</f>
        <v>0</v>
      </c>
      <c r="I81" s="74">
        <f t="shared" si="7"/>
        <v>0</v>
      </c>
    </row>
    <row r="82" spans="1:10" ht="15" customHeight="1" x14ac:dyDescent="0.2">
      <c r="A82" s="76">
        <v>12</v>
      </c>
      <c r="B82" s="40" t="str">
        <f>'Fire Station Alerting'!A4</f>
        <v>CAD Fire Station Alerting</v>
      </c>
      <c r="C82" s="40">
        <f>'Fire Station Alerting'!K4</f>
        <v>0</v>
      </c>
      <c r="D82" s="35">
        <f>COUNTIF('Fire Station Alerting'!B:B,"Highly Advantageous")</f>
        <v>0</v>
      </c>
      <c r="E82" s="40">
        <f>'Fire Station Alerting'!H9</f>
        <v>0</v>
      </c>
      <c r="F82" s="40">
        <f>'Fire Station Alerting'!H10</f>
        <v>0</v>
      </c>
      <c r="G82" s="40">
        <f>'Fire Station Alerting'!H11</f>
        <v>0</v>
      </c>
      <c r="H82" s="34">
        <f>'Fire Station Alerting'!H12</f>
        <v>0</v>
      </c>
      <c r="I82" s="74">
        <f t="shared" si="7"/>
        <v>0</v>
      </c>
    </row>
    <row r="83" spans="1:10" ht="15" customHeight="1" x14ac:dyDescent="0.2">
      <c r="A83" s="75">
        <v>13</v>
      </c>
      <c r="B83" s="40" t="str">
        <f>'Fire Alarm Terminal'!A4</f>
        <v>CAD Interface Fire Station Terminal</v>
      </c>
      <c r="C83" s="40">
        <f>'Fire Alarm Terminal'!K4</f>
        <v>0</v>
      </c>
      <c r="D83" s="35">
        <f>COUNTIF('Fire Alarm Terminal'!B:B,"Highly Advantageous")</f>
        <v>0</v>
      </c>
      <c r="E83" s="40">
        <f>'Fire Alarm Terminal'!H9</f>
        <v>0</v>
      </c>
      <c r="F83" s="40">
        <f>'Fire Alarm Terminal'!H10</f>
        <v>0</v>
      </c>
      <c r="G83" s="40">
        <f>'Fire Alarm Terminal'!H11</f>
        <v>0</v>
      </c>
      <c r="H83" s="34">
        <f>'Fire Alarm Terminal'!H12</f>
        <v>0</v>
      </c>
      <c r="I83" s="74">
        <f t="shared" si="7"/>
        <v>0</v>
      </c>
    </row>
    <row r="84" spans="1:10" ht="15" customHeight="1" x14ac:dyDescent="0.2">
      <c r="A84" s="76">
        <v>14</v>
      </c>
      <c r="B84" s="40" t="str">
        <f>'HazMat Interface'!A4</f>
        <v>CAD Interface Hazardous Materials</v>
      </c>
      <c r="C84" s="41">
        <f>'HazMat Interface'!K4</f>
        <v>0</v>
      </c>
      <c r="D84" s="35">
        <f>COUNTIF('HazMat Interface'!B:B,"Highly Advantageous")</f>
        <v>0</v>
      </c>
      <c r="E84" s="41">
        <f>'HazMat Interface'!H9</f>
        <v>0</v>
      </c>
      <c r="F84" s="41">
        <f>'HazMat Interface'!H10</f>
        <v>0</v>
      </c>
      <c r="G84" s="41">
        <f>'HazMat Interface'!H11</f>
        <v>0</v>
      </c>
      <c r="H84" s="35">
        <f>'HazMat Interface'!H12</f>
        <v>0</v>
      </c>
      <c r="I84" s="74">
        <f t="shared" si="7"/>
        <v>0</v>
      </c>
    </row>
    <row r="85" spans="1:10" ht="15" customHeight="1" x14ac:dyDescent="0.2">
      <c r="A85" s="76">
        <v>15</v>
      </c>
      <c r="B85" s="40" t="str">
        <f>'Logging Recorder Interface'!A4</f>
        <v>CAD Interface Logging Recorder - OEMC</v>
      </c>
      <c r="C85" s="40">
        <f>'Logging Recorder Interface'!K4</f>
        <v>0</v>
      </c>
      <c r="D85" s="35">
        <f>COUNTIF('Logging Recorder Interface'!B:B,"Highly Advantageous")</f>
        <v>0</v>
      </c>
      <c r="E85" s="40">
        <f>'Logging Recorder Interface'!H9</f>
        <v>0</v>
      </c>
      <c r="F85" s="40">
        <f>'Logging Recorder Interface'!H10</f>
        <v>0</v>
      </c>
      <c r="G85" s="40">
        <f>'Logging Recorder Interface'!H11</f>
        <v>0</v>
      </c>
      <c r="H85" s="34">
        <f>'Logging Recorder Interface'!H12</f>
        <v>0</v>
      </c>
      <c r="I85" s="74">
        <f t="shared" si="7"/>
        <v>0</v>
      </c>
    </row>
    <row r="86" spans="1:10" ht="15" customHeight="1" x14ac:dyDescent="0.2">
      <c r="A86" s="75">
        <v>16</v>
      </c>
      <c r="B86" s="40" t="str">
        <f>NextGen!A4</f>
        <v>NextGen Interface</v>
      </c>
      <c r="C86" s="41">
        <f>NextGen!K4</f>
        <v>0</v>
      </c>
      <c r="D86" s="35">
        <f>COUNTIF(NextGen!B:B,"Highly Advantageous")</f>
        <v>0</v>
      </c>
      <c r="E86" s="41">
        <f>NextGen!H9</f>
        <v>0</v>
      </c>
      <c r="F86" s="41">
        <f>NextGen!H10</f>
        <v>0</v>
      </c>
      <c r="G86" s="41">
        <f>NextGen!H11</f>
        <v>0</v>
      </c>
      <c r="H86" s="35">
        <f>NextGen!H12</f>
        <v>0</v>
      </c>
      <c r="I86" s="74">
        <f t="shared" si="7"/>
        <v>0</v>
      </c>
    </row>
    <row r="87" spans="1:10" ht="15" customHeight="1" x14ac:dyDescent="0.2">
      <c r="A87" s="76">
        <v>17</v>
      </c>
      <c r="B87" s="40" t="str">
        <f>'PSAP Master Clock'!A4</f>
        <v>CAD Interface PSAP Master Clock</v>
      </c>
      <c r="C87" s="40">
        <f>'PSAP Master Clock'!K4</f>
        <v>0</v>
      </c>
      <c r="D87" s="35">
        <f>COUNTIF('PSAP Master Clock'!B:B,"Highly Advantageous")</f>
        <v>0</v>
      </c>
      <c r="E87" s="40">
        <f>'PSAP Master Clock'!H9</f>
        <v>0</v>
      </c>
      <c r="F87" s="40">
        <f>'PSAP Master Clock'!H10</f>
        <v>0</v>
      </c>
      <c r="G87" s="40">
        <f>'PSAP Master Clock'!H11</f>
        <v>0</v>
      </c>
      <c r="H87" s="34">
        <f>'PSAP Master Clock'!H12</f>
        <v>0</v>
      </c>
      <c r="I87" s="74">
        <f t="shared" si="7"/>
        <v>0</v>
      </c>
    </row>
    <row r="88" spans="1:10" ht="15" customHeight="1" x14ac:dyDescent="0.2">
      <c r="A88" s="76">
        <v>18</v>
      </c>
      <c r="B88" s="40" t="str">
        <f>'Pictometry Interface'!A4</f>
        <v>CAD Interface Pictometry</v>
      </c>
      <c r="C88" s="40">
        <f>'Pictometry Interface'!K4</f>
        <v>0</v>
      </c>
      <c r="D88" s="35">
        <f>COUNTIF('Pictometry Interface'!B:B,"Highly Advantageous")</f>
        <v>0</v>
      </c>
      <c r="E88" s="40">
        <f>'Pictometry Interface'!H9</f>
        <v>0</v>
      </c>
      <c r="F88" s="40">
        <f>'Pictometry Interface'!H10</f>
        <v>0</v>
      </c>
      <c r="G88" s="40">
        <f>'Pictometry Interface'!H11</f>
        <v>0</v>
      </c>
      <c r="H88" s="34">
        <f>'Pictometry Interface'!H12</f>
        <v>0</v>
      </c>
      <c r="I88" s="74">
        <f t="shared" si="7"/>
        <v>0</v>
      </c>
    </row>
    <row r="89" spans="1:10" ht="15" customHeight="1" x14ac:dyDescent="0.2">
      <c r="A89" s="75">
        <v>19</v>
      </c>
      <c r="B89" s="40" t="str">
        <f>'Radio System Interface'!A4</f>
        <v>CAD Interface Radio Console</v>
      </c>
      <c r="C89" s="40">
        <f>'Radio System Interface'!K4</f>
        <v>0</v>
      </c>
      <c r="D89" s="35">
        <f>COUNTIF('Radio System Interface'!B:B,"Highly Advantageous")</f>
        <v>0</v>
      </c>
      <c r="E89" s="40">
        <f>'Radio System Interface'!H9</f>
        <v>0</v>
      </c>
      <c r="F89" s="40">
        <f>'Radio System Interface'!H10</f>
        <v>0</v>
      </c>
      <c r="G89" s="40">
        <f>'Radio System Interface'!H11</f>
        <v>0</v>
      </c>
      <c r="H89" s="34">
        <f>'Radio System Interface'!H12</f>
        <v>0</v>
      </c>
      <c r="I89" s="74">
        <f t="shared" si="7"/>
        <v>0</v>
      </c>
    </row>
    <row r="90" spans="1:10" ht="15" customHeight="1" x14ac:dyDescent="0.2">
      <c r="A90" s="76">
        <v>20</v>
      </c>
      <c r="B90" s="40" t="str">
        <f>'RMS Interface'!A4</f>
        <v>CAD Interface Police Records Management Systems</v>
      </c>
      <c r="C90" s="40">
        <f>'RMS Interface'!K4</f>
        <v>0</v>
      </c>
      <c r="D90" s="35">
        <f>COUNTIF('RMS Interface'!B:B,"Highly Advantageous")</f>
        <v>0</v>
      </c>
      <c r="E90" s="40">
        <f>'RMS Interface'!H9</f>
        <v>0</v>
      </c>
      <c r="F90" s="40">
        <f>'RMS Interface'!H10</f>
        <v>0</v>
      </c>
      <c r="G90" s="40">
        <f>'RMS Interface'!H11</f>
        <v>0</v>
      </c>
      <c r="H90" s="34">
        <f>'RMS Interface'!H12</f>
        <v>0</v>
      </c>
      <c r="I90" s="74">
        <f t="shared" si="7"/>
        <v>0</v>
      </c>
    </row>
    <row r="91" spans="1:10" ht="15" customHeight="1" x14ac:dyDescent="0.2">
      <c r="A91" s="76">
        <v>21</v>
      </c>
      <c r="B91" s="40" t="str">
        <f>'Rip and Run Interfaces'!A5</f>
        <v>CAD Interface Rip and Run</v>
      </c>
      <c r="C91" s="41">
        <f>'Rip and Run Interfaces'!K5</f>
        <v>0</v>
      </c>
      <c r="D91" s="35">
        <f>COUNTIF('Rip and Run Interfaces'!B:B,"Highly Advantageous")</f>
        <v>0</v>
      </c>
      <c r="E91" s="41">
        <f>'Rip and Run Interfaces'!H10</f>
        <v>0</v>
      </c>
      <c r="F91" s="41">
        <f>'Rip and Run Interfaces'!H11</f>
        <v>0</v>
      </c>
      <c r="G91" s="41">
        <f>'Rip and Run Interfaces'!H12</f>
        <v>0</v>
      </c>
      <c r="H91" s="35">
        <f>'Rip and Run Interfaces'!H13</f>
        <v>0</v>
      </c>
      <c r="I91" s="74">
        <f t="shared" si="7"/>
        <v>0</v>
      </c>
    </row>
    <row r="92" spans="1:10" ht="15" customHeight="1" x14ac:dyDescent="0.2">
      <c r="A92" s="75">
        <v>22</v>
      </c>
      <c r="B92" s="40" t="str">
        <f>'Staffing Interface'!A4</f>
        <v>CAD Interface Staffing</v>
      </c>
      <c r="C92" s="40">
        <f>'Staffing Interface'!K4</f>
        <v>0</v>
      </c>
      <c r="D92" s="35">
        <f>COUNTIF('Staffing Interface'!B:B,"Highly Advantageous")</f>
        <v>0</v>
      </c>
      <c r="E92" s="40">
        <f>'Staffing Interface'!H9</f>
        <v>0</v>
      </c>
      <c r="F92" s="40">
        <f>'Staffing Interface'!H10</f>
        <v>0</v>
      </c>
      <c r="G92" s="40">
        <f>'Staffing Interface'!H11</f>
        <v>0</v>
      </c>
      <c r="H92" s="34">
        <f>'Staffing Interface'!H12</f>
        <v>0</v>
      </c>
      <c r="I92" s="74">
        <f t="shared" si="7"/>
        <v>0</v>
      </c>
    </row>
    <row r="93" spans="1:10" ht="15" customHeight="1" x14ac:dyDescent="0.2">
      <c r="A93" s="76">
        <v>23</v>
      </c>
      <c r="B93" s="40" t="str">
        <f>'State NCIC Interface'!A4</f>
        <v>CAD Interface LE State / NCIC</v>
      </c>
      <c r="C93" s="41">
        <f>'State NCIC Interface'!K4</f>
        <v>0</v>
      </c>
      <c r="D93" s="35">
        <f>COUNTIF('State NCIC Interface'!B:B,"Highly Advantageous")</f>
        <v>0</v>
      </c>
      <c r="E93" s="41">
        <f>'State NCIC Interface'!H9</f>
        <v>0</v>
      </c>
      <c r="F93" s="41">
        <f>'State NCIC Interface'!H10</f>
        <v>0</v>
      </c>
      <c r="G93" s="41">
        <f>'State NCIC Interface'!H11</f>
        <v>0</v>
      </c>
      <c r="H93" s="35">
        <f>'State NCIC Interface'!H12</f>
        <v>0</v>
      </c>
      <c r="I93" s="74">
        <f t="shared" si="7"/>
        <v>0</v>
      </c>
    </row>
    <row r="94" spans="1:10" ht="15" customHeight="1" x14ac:dyDescent="0.2">
      <c r="A94" s="76">
        <v>24</v>
      </c>
      <c r="B94" s="40" t="str">
        <f>'TDD-TTY Interface'!A4</f>
        <v>CAD Interface TDD / TTY</v>
      </c>
      <c r="C94" s="41">
        <f>'TDD-TTY Interface'!K4</f>
        <v>0</v>
      </c>
      <c r="D94" s="35">
        <f>COUNTIF('TDD-TTY Interface'!B:B,"Highly Advantageous")</f>
        <v>0</v>
      </c>
      <c r="E94" s="41">
        <f>'TDD-TTY Interface'!H9</f>
        <v>0</v>
      </c>
      <c r="F94" s="41">
        <f>'TDD-TTY Interface'!H10</f>
        <v>0</v>
      </c>
      <c r="G94" s="41">
        <f>'TDD-TTY Interface'!H11</f>
        <v>0</v>
      </c>
      <c r="H94" s="35">
        <f>'TDD-TTY Interface'!H12</f>
        <v>0</v>
      </c>
      <c r="I94" s="74">
        <f t="shared" si="7"/>
        <v>0</v>
      </c>
    </row>
    <row r="95" spans="1:10" ht="15" customHeight="1" x14ac:dyDescent="0.2">
      <c r="A95" s="75">
        <v>25</v>
      </c>
      <c r="B95" s="40" t="str">
        <f>'Web CAD Interface'!A4</f>
        <v>CAD Interface Web CAD</v>
      </c>
      <c r="C95" s="41">
        <f>'Web CAD Interface'!K4</f>
        <v>0</v>
      </c>
      <c r="D95" s="35">
        <f>COUNTIF('Web CAD Interface'!B:B,"Highly Advantageous")</f>
        <v>0</v>
      </c>
      <c r="E95" s="41">
        <f>'Web CAD Interface'!H9</f>
        <v>0</v>
      </c>
      <c r="F95" s="41">
        <f>'Web CAD Interface'!H10</f>
        <v>0</v>
      </c>
      <c r="G95" s="41">
        <f>'Web CAD Interface'!H11</f>
        <v>0</v>
      </c>
      <c r="H95" s="35">
        <f>'Web CAD Interface'!H12</f>
        <v>0</v>
      </c>
      <c r="I95" s="74">
        <f t="shared" si="7"/>
        <v>0</v>
      </c>
      <c r="J95" s="130">
        <f>SUM(I71:I95)</f>
        <v>22</v>
      </c>
    </row>
    <row r="97" spans="1:9" ht="45" x14ac:dyDescent="0.2">
      <c r="A97" s="68" t="s">
        <v>501</v>
      </c>
      <c r="B97" s="68" t="s">
        <v>502</v>
      </c>
      <c r="C97" s="68" t="s">
        <v>507</v>
      </c>
      <c r="D97" s="66" t="s">
        <v>1832</v>
      </c>
      <c r="E97" s="66" t="s">
        <v>1833</v>
      </c>
      <c r="F97" s="66" t="s">
        <v>1834</v>
      </c>
      <c r="G97" s="66" t="s">
        <v>1835</v>
      </c>
      <c r="H97" s="66" t="s">
        <v>1836</v>
      </c>
    </row>
    <row r="98" spans="1:9" x14ac:dyDescent="0.2">
      <c r="A98" s="45" t="s">
        <v>508</v>
      </c>
      <c r="B98" s="39"/>
      <c r="C98" s="36">
        <f t="shared" ref="C98:H98" si="8">SUM(C99:C123)</f>
        <v>0</v>
      </c>
      <c r="D98" s="36">
        <f t="shared" si="8"/>
        <v>858</v>
      </c>
      <c r="E98" s="36">
        <f t="shared" si="8"/>
        <v>858</v>
      </c>
      <c r="F98" s="36">
        <f t="shared" si="8"/>
        <v>0</v>
      </c>
      <c r="G98" s="36">
        <f t="shared" si="8"/>
        <v>0</v>
      </c>
      <c r="H98" s="36">
        <f t="shared" si="8"/>
        <v>0</v>
      </c>
      <c r="I98" s="74">
        <f>SUM(E98:H98)</f>
        <v>858</v>
      </c>
    </row>
    <row r="99" spans="1:9" ht="15" customHeight="1" x14ac:dyDescent="0.2">
      <c r="A99" s="75">
        <v>1</v>
      </c>
      <c r="B99" s="40" t="str">
        <f>'General Interface'!A4</f>
        <v>Interface General Requirements</v>
      </c>
      <c r="C99" s="41">
        <f>'General Interface'!K4</f>
        <v>0</v>
      </c>
      <c r="D99" s="35">
        <f>COUNTIF('General Interface'!B:B,"Advantageous")</f>
        <v>13</v>
      </c>
      <c r="E99" s="35">
        <f>'General Interface'!H13</f>
        <v>13</v>
      </c>
      <c r="F99" s="35">
        <f>'General Interface'!K13</f>
        <v>0</v>
      </c>
      <c r="G99" s="35">
        <f>'General Interface'!K14</f>
        <v>0</v>
      </c>
      <c r="H99" s="35">
        <f>'General Interface'!K15</f>
        <v>0</v>
      </c>
      <c r="I99" s="74">
        <f>SUM(E99:H99)</f>
        <v>13</v>
      </c>
    </row>
    <row r="100" spans="1:9" ht="15" customHeight="1" x14ac:dyDescent="0.2">
      <c r="A100" s="76">
        <v>2</v>
      </c>
      <c r="B100" s="40" t="str">
        <f>'Alarm Receiver Interface'!A5</f>
        <v>CAD Interface Alarm Receiver</v>
      </c>
      <c r="C100" s="40">
        <f>'Alarm Receiver Interface'!K5</f>
        <v>0</v>
      </c>
      <c r="D100" s="35">
        <f>COUNTIF('Alarm Receiver Interface'!B:B,"Advantageous")</f>
        <v>10</v>
      </c>
      <c r="E100" s="34">
        <f>'Alarm Receiver Interface'!H14</f>
        <v>10</v>
      </c>
      <c r="F100" s="34">
        <f>'Alarm Receiver Interface'!K14</f>
        <v>0</v>
      </c>
      <c r="G100" s="34">
        <f>'Alarm Receiver Interface'!K15</f>
        <v>0</v>
      </c>
      <c r="H100" s="34">
        <f>'Alarm Receiver Interface'!K16</f>
        <v>0</v>
      </c>
      <c r="I100" s="74">
        <f t="shared" ref="I100:I123" si="9">SUM(E100:H100)</f>
        <v>10</v>
      </c>
    </row>
    <row r="101" spans="1:9" ht="15" customHeight="1" x14ac:dyDescent="0.2">
      <c r="A101" s="76">
        <v>3</v>
      </c>
      <c r="B101" s="40" t="str">
        <f>'AVL Interface'!A4</f>
        <v>CAD Interface AVL</v>
      </c>
      <c r="C101" s="41">
        <f>'AVL Interface'!K4</f>
        <v>0</v>
      </c>
      <c r="D101" s="35">
        <f>COUNTIF('AVL Interface'!B:B,"Advantageous")</f>
        <v>28</v>
      </c>
      <c r="E101" s="35">
        <f>'AVL Interface'!H13</f>
        <v>28</v>
      </c>
      <c r="F101" s="35">
        <f>'AVL Interface'!K13</f>
        <v>0</v>
      </c>
      <c r="G101" s="35">
        <f>'AVL Interface'!K14</f>
        <v>0</v>
      </c>
      <c r="H101" s="35">
        <f>'AVL Interface'!K15</f>
        <v>0</v>
      </c>
      <c r="I101" s="74">
        <f t="shared" si="9"/>
        <v>28</v>
      </c>
    </row>
    <row r="102" spans="1:9" ht="15" customHeight="1" x14ac:dyDescent="0.2">
      <c r="A102" s="76">
        <v>4</v>
      </c>
      <c r="B102" s="40" t="str">
        <f>'E9-1-1 Interface'!A4</f>
        <v>CAD Interface E9-1-1 - OEMC</v>
      </c>
      <c r="C102" s="41">
        <f>'E9-1-1 Interface'!K4</f>
        <v>0</v>
      </c>
      <c r="D102" s="35">
        <f>COUNTIF('E9-1-1 Interface'!B:B,"Advantageous")</f>
        <v>32</v>
      </c>
      <c r="E102" s="35">
        <f>'E9-1-1 Interface'!H13</f>
        <v>32</v>
      </c>
      <c r="F102" s="35">
        <f>'E9-1-1 Interface'!K13</f>
        <v>0</v>
      </c>
      <c r="G102" s="35">
        <f>'E9-1-1 Interface'!K14</f>
        <v>0</v>
      </c>
      <c r="H102" s="35">
        <f>'E9-1-1 Interface'!K15</f>
        <v>0</v>
      </c>
      <c r="I102" s="74">
        <f t="shared" si="9"/>
        <v>32</v>
      </c>
    </row>
    <row r="103" spans="1:9" ht="15" customHeight="1" x14ac:dyDescent="0.2">
      <c r="A103" s="75">
        <v>5</v>
      </c>
      <c r="B103" s="40" t="str">
        <f>'E9-1-1 Interface-AIR'!A4</f>
        <v>CAD Interface E9-1-1 - Aviation</v>
      </c>
      <c r="C103" s="40">
        <f>'E9-1-1 Interface-AIR'!K4</f>
        <v>0</v>
      </c>
      <c r="D103" s="35">
        <f>COUNTIF('E9-1-1 Interface-AIR'!B:B,"Advantageous")</f>
        <v>22</v>
      </c>
      <c r="E103" s="34">
        <f>'E9-1-1 Interface-AIR'!H13</f>
        <v>22</v>
      </c>
      <c r="F103" s="34">
        <f>'E9-1-1 Interface-AIR'!K13</f>
        <v>0</v>
      </c>
      <c r="G103" s="34">
        <f>'E9-1-1 Interface-AIR'!K14</f>
        <v>0</v>
      </c>
      <c r="H103" s="34">
        <f>'E9-1-1 Interface-AIR'!K15</f>
        <v>0</v>
      </c>
      <c r="I103" s="74">
        <f t="shared" si="9"/>
        <v>22</v>
      </c>
    </row>
    <row r="104" spans="1:9" ht="15" customHeight="1" x14ac:dyDescent="0.2">
      <c r="A104" s="76">
        <v>6</v>
      </c>
      <c r="B104" s="40" t="str">
        <f>CAD2CAD!A4</f>
        <v>CAD to CAD</v>
      </c>
      <c r="C104" s="40">
        <f>CAD2CAD!K4</f>
        <v>0</v>
      </c>
      <c r="D104" s="35">
        <f>COUNTIF(CAD2CAD!B:B,"Advantageous")</f>
        <v>59</v>
      </c>
      <c r="E104" s="34">
        <f>CAD2CAD!H13</f>
        <v>59</v>
      </c>
      <c r="F104" s="34">
        <f>CAD2CAD!K13</f>
        <v>0</v>
      </c>
      <c r="G104" s="34">
        <f>CAD2CAD!K14</f>
        <v>0</v>
      </c>
      <c r="H104" s="34">
        <f>CAD2CAD!K15</f>
        <v>0</v>
      </c>
      <c r="I104" s="74">
        <f t="shared" si="9"/>
        <v>59</v>
      </c>
    </row>
    <row r="105" spans="1:9" ht="15" customHeight="1" x14ac:dyDescent="0.2">
      <c r="A105" s="76">
        <v>7</v>
      </c>
      <c r="B105" s="40" t="str">
        <f>'Call Interrogator Interface'!A4</f>
        <v>Dispatch Protocol Software</v>
      </c>
      <c r="C105" s="41">
        <f>'Call Interrogator Interface'!K4</f>
        <v>0</v>
      </c>
      <c r="D105" s="35">
        <f>COUNTIF('Call Interrogator Interface'!B:B,"Advantageous")</f>
        <v>42</v>
      </c>
      <c r="E105" s="35">
        <f>'Call Interrogator Interface'!H13</f>
        <v>42</v>
      </c>
      <c r="F105" s="35">
        <f>'Call Interrogator Interface'!K13</f>
        <v>0</v>
      </c>
      <c r="G105" s="35">
        <f>'Call Interrogator Interface'!K14</f>
        <v>0</v>
      </c>
      <c r="H105" s="35">
        <f>'Call Interrogator Interface'!K15</f>
        <v>0</v>
      </c>
      <c r="I105" s="74">
        <f t="shared" si="9"/>
        <v>42</v>
      </c>
    </row>
    <row r="106" spans="1:9" ht="15" customHeight="1" x14ac:dyDescent="0.2">
      <c r="A106" s="75">
        <v>8</v>
      </c>
      <c r="B106" s="40" t="str">
        <f>'Camera Interface'!A4</f>
        <v>CAD Interface - Surveillance Cameras - OEMC</v>
      </c>
      <c r="C106" s="40">
        <f>'Camera Interface'!K4</f>
        <v>0</v>
      </c>
      <c r="D106" s="35">
        <f>COUNTIF('Camera Interface'!B:B,"Advantageous")</f>
        <v>46</v>
      </c>
      <c r="E106" s="34">
        <f>'Camera Interface'!H13</f>
        <v>46</v>
      </c>
      <c r="F106" s="34">
        <f>'Camera Interface'!K13</f>
        <v>0</v>
      </c>
      <c r="G106" s="34">
        <f>'Camera Interface'!K14</f>
        <v>0</v>
      </c>
      <c r="H106" s="34">
        <f>'Camera Interface'!K15</f>
        <v>0</v>
      </c>
      <c r="I106" s="74">
        <f t="shared" si="9"/>
        <v>46</v>
      </c>
    </row>
    <row r="107" spans="1:9" ht="15" customHeight="1" x14ac:dyDescent="0.2">
      <c r="A107" s="76">
        <v>9</v>
      </c>
      <c r="B107" s="40" t="str">
        <f>'EMS Billing Interface'!A4</f>
        <v>CAD Interface EMS Billing</v>
      </c>
      <c r="C107" s="40">
        <f>'EMS Billing Interface'!K4</f>
        <v>0</v>
      </c>
      <c r="D107" s="34">
        <f>COUNTIF('EMS Billing Interface'!B:B,"Advantageous")</f>
        <v>4</v>
      </c>
      <c r="E107" s="34">
        <f>'EMS Billing Interface'!H13</f>
        <v>4</v>
      </c>
      <c r="F107" s="34">
        <f>'EMS Billing Interface'!K13</f>
        <v>0</v>
      </c>
      <c r="G107" s="34">
        <f>'EMS Billing Interface'!K14</f>
        <v>0</v>
      </c>
      <c r="H107" s="34">
        <f>'EMS Billing Interface'!K15</f>
        <v>0</v>
      </c>
      <c r="I107" s="74">
        <f t="shared" si="9"/>
        <v>4</v>
      </c>
    </row>
    <row r="108" spans="1:9" ht="15" customHeight="1" x14ac:dyDescent="0.2">
      <c r="A108" s="76">
        <v>10</v>
      </c>
      <c r="B108" s="40" t="str">
        <f>'ePCR Interface'!A4</f>
        <v>CAD Interface ePCR</v>
      </c>
      <c r="C108" s="40">
        <f>'ePCR Interface'!K4</f>
        <v>0</v>
      </c>
      <c r="D108" s="35">
        <f>COUNTIF('ePCR Interface'!B:B,"Advantageous")</f>
        <v>40</v>
      </c>
      <c r="E108" s="34">
        <f>'ePCR Interface'!H13</f>
        <v>40</v>
      </c>
      <c r="F108" s="34">
        <f>'ePCR Interface'!K13</f>
        <v>0</v>
      </c>
      <c r="G108" s="34">
        <f>'ePCR Interface'!K14</f>
        <v>0</v>
      </c>
      <c r="H108" s="34">
        <f>'ePCR Interface'!K15</f>
        <v>0</v>
      </c>
      <c r="I108" s="74">
        <f t="shared" si="9"/>
        <v>40</v>
      </c>
    </row>
    <row r="109" spans="1:9" ht="15" customHeight="1" x14ac:dyDescent="0.2">
      <c r="A109" s="76">
        <v>11</v>
      </c>
      <c r="B109" s="40" t="str">
        <f>'External DB Interface'!A4</f>
        <v>CAD Interface External Databases</v>
      </c>
      <c r="C109" s="40">
        <f>'External DB Interface'!K4</f>
        <v>0</v>
      </c>
      <c r="D109" s="35">
        <f>COUNTIF('External DB Interface'!B:B,"Advantageous")</f>
        <v>76</v>
      </c>
      <c r="E109" s="34">
        <f>'External DB Interface'!H13</f>
        <v>76</v>
      </c>
      <c r="F109" s="34">
        <f>'External DB Interface'!K13</f>
        <v>0</v>
      </c>
      <c r="G109" s="34">
        <f>'External DB Interface'!K14</f>
        <v>0</v>
      </c>
      <c r="H109" s="34">
        <f>'External DB Interface'!K15</f>
        <v>0</v>
      </c>
      <c r="I109" s="74">
        <f t="shared" si="9"/>
        <v>76</v>
      </c>
    </row>
    <row r="110" spans="1:9" ht="15" customHeight="1" x14ac:dyDescent="0.2">
      <c r="A110" s="75">
        <v>12</v>
      </c>
      <c r="B110" s="40" t="str">
        <f>'Fire Station Alerting'!A4</f>
        <v>CAD Fire Station Alerting</v>
      </c>
      <c r="C110" s="40">
        <f>'Fire Station Alerting'!K4</f>
        <v>0</v>
      </c>
      <c r="D110" s="35">
        <f>COUNTIF('Fire Station Alerting'!B:B,"Advantageous")</f>
        <v>27</v>
      </c>
      <c r="E110" s="34">
        <f>'Fire Station Alerting'!H13</f>
        <v>27</v>
      </c>
      <c r="F110" s="34">
        <f>'Fire Station Alerting'!K13</f>
        <v>0</v>
      </c>
      <c r="G110" s="34">
        <f>'Fire Station Alerting'!K14</f>
        <v>0</v>
      </c>
      <c r="H110" s="34">
        <f>'Fire Station Alerting'!K15</f>
        <v>0</v>
      </c>
      <c r="I110" s="74">
        <f t="shared" si="9"/>
        <v>27</v>
      </c>
    </row>
    <row r="111" spans="1:9" ht="15" customHeight="1" x14ac:dyDescent="0.2">
      <c r="A111" s="76">
        <v>13</v>
      </c>
      <c r="B111" s="40" t="str">
        <f>'Fire Alarm Terminal'!A4</f>
        <v>CAD Interface Fire Station Terminal</v>
      </c>
      <c r="C111" s="40">
        <f>'Fire Alarm Terminal'!K4</f>
        <v>0</v>
      </c>
      <c r="D111" s="35">
        <f>COUNTIF('Fire Alarm Terminal'!B:B,"Advantageous")</f>
        <v>49</v>
      </c>
      <c r="E111" s="34">
        <f>'Fire Alarm Terminal'!H13</f>
        <v>49</v>
      </c>
      <c r="F111" s="34">
        <f>'Fire Alarm Terminal'!K13</f>
        <v>0</v>
      </c>
      <c r="G111" s="34">
        <f>'Fire Alarm Terminal'!K14</f>
        <v>0</v>
      </c>
      <c r="H111" s="34">
        <f>'Fire Alarm Terminal'!K15</f>
        <v>0</v>
      </c>
      <c r="I111" s="74">
        <f t="shared" si="9"/>
        <v>49</v>
      </c>
    </row>
    <row r="112" spans="1:9" ht="15" customHeight="1" x14ac:dyDescent="0.2">
      <c r="A112" s="76">
        <v>14</v>
      </c>
      <c r="B112" s="40" t="str">
        <f>'HazMat Interface'!A4</f>
        <v>CAD Interface Hazardous Materials</v>
      </c>
      <c r="C112" s="41">
        <f>'HazMat Interface'!K4</f>
        <v>0</v>
      </c>
      <c r="D112" s="35">
        <f>COUNTIF('HazMat Interface'!B:B,"Advantageous")</f>
        <v>31</v>
      </c>
      <c r="E112" s="35">
        <f>'HazMat Interface'!H13</f>
        <v>31</v>
      </c>
      <c r="F112" s="35">
        <f>'HazMat Interface'!K13</f>
        <v>0</v>
      </c>
      <c r="G112" s="35">
        <f>'HazMat Interface'!K14</f>
        <v>0</v>
      </c>
      <c r="H112" s="35">
        <f>'HazMat Interface'!K15</f>
        <v>0</v>
      </c>
      <c r="I112" s="74">
        <f t="shared" si="9"/>
        <v>31</v>
      </c>
    </row>
    <row r="113" spans="1:10" ht="15" customHeight="1" x14ac:dyDescent="0.2">
      <c r="A113" s="75">
        <v>15</v>
      </c>
      <c r="B113" s="40" t="str">
        <f>'Logging Recorder Interface'!A4</f>
        <v>CAD Interface Logging Recorder - OEMC</v>
      </c>
      <c r="C113" s="40">
        <f>'Logging Recorder Interface'!K4</f>
        <v>0</v>
      </c>
      <c r="D113" s="35">
        <f>COUNTIF('Logging Recorder Interface'!B:B,"Advantageous")</f>
        <v>12</v>
      </c>
      <c r="E113" s="34">
        <f>'Logging Recorder Interface'!H13</f>
        <v>12</v>
      </c>
      <c r="F113" s="34">
        <f>'Logging Recorder Interface'!K13</f>
        <v>0</v>
      </c>
      <c r="G113" s="34">
        <f>'Logging Recorder Interface'!K14</f>
        <v>0</v>
      </c>
      <c r="H113" s="34">
        <f>'Logging Recorder Interface'!K15</f>
        <v>0</v>
      </c>
      <c r="I113" s="74">
        <f t="shared" si="9"/>
        <v>12</v>
      </c>
    </row>
    <row r="114" spans="1:10" x14ac:dyDescent="0.2">
      <c r="A114" s="76">
        <v>16</v>
      </c>
      <c r="B114" s="40" t="str">
        <f>NextGen!A4</f>
        <v>NextGen Interface</v>
      </c>
      <c r="C114" s="41">
        <f>NextGen!K4</f>
        <v>0</v>
      </c>
      <c r="D114" s="35">
        <f>COUNTIF(NextGen!B:B,"Advantageous")</f>
        <v>84</v>
      </c>
      <c r="E114" s="35">
        <f>NextGen!H13</f>
        <v>84</v>
      </c>
      <c r="F114" s="35">
        <f>NextGen!K13</f>
        <v>0</v>
      </c>
      <c r="G114" s="35">
        <f>NextGen!K14</f>
        <v>0</v>
      </c>
      <c r="H114" s="35">
        <f>NextGen!K15</f>
        <v>0</v>
      </c>
      <c r="I114" s="74">
        <f t="shared" si="9"/>
        <v>84</v>
      </c>
    </row>
    <row r="115" spans="1:10" x14ac:dyDescent="0.2">
      <c r="A115" s="76">
        <v>17</v>
      </c>
      <c r="B115" s="40" t="str">
        <f>'PSAP Master Clock'!A4</f>
        <v>CAD Interface PSAP Master Clock</v>
      </c>
      <c r="C115" s="40">
        <f>'PSAP Master Clock'!K4</f>
        <v>0</v>
      </c>
      <c r="D115" s="35">
        <f>COUNTIF('PSAP Master Clock'!B:B,"Advantageous")</f>
        <v>11</v>
      </c>
      <c r="E115" s="34">
        <f>'PSAP Master Clock'!H13</f>
        <v>11</v>
      </c>
      <c r="F115" s="34">
        <f>'PSAP Master Clock'!K13</f>
        <v>0</v>
      </c>
      <c r="G115" s="34">
        <f>'PSAP Master Clock'!K14</f>
        <v>0</v>
      </c>
      <c r="H115" s="34">
        <f>'PSAP Master Clock'!K15</f>
        <v>0</v>
      </c>
      <c r="I115" s="74">
        <f t="shared" si="9"/>
        <v>11</v>
      </c>
    </row>
    <row r="116" spans="1:10" x14ac:dyDescent="0.2">
      <c r="A116" s="76">
        <v>18</v>
      </c>
      <c r="B116" s="40" t="str">
        <f>'Pictometry Interface'!A4</f>
        <v>CAD Interface Pictometry</v>
      </c>
      <c r="C116" s="40">
        <f>'Pictometry Interface'!K4</f>
        <v>0</v>
      </c>
      <c r="D116" s="35">
        <f>COUNTIF('Pictometry Interface'!B:B,"Advantageous")</f>
        <v>18</v>
      </c>
      <c r="E116" s="34">
        <f>'Pictometry Interface'!H13</f>
        <v>18</v>
      </c>
      <c r="F116" s="34">
        <f>'Pictometry Interface'!K13</f>
        <v>0</v>
      </c>
      <c r="G116" s="34">
        <f>'Pictometry Interface'!K14</f>
        <v>0</v>
      </c>
      <c r="H116" s="34">
        <f>'Pictometry Interface'!K15</f>
        <v>0</v>
      </c>
      <c r="I116" s="74">
        <f t="shared" si="9"/>
        <v>18</v>
      </c>
    </row>
    <row r="117" spans="1:10" x14ac:dyDescent="0.2">
      <c r="A117" s="75">
        <v>19</v>
      </c>
      <c r="B117" s="40" t="str">
        <f>'Radio System Interface'!A4</f>
        <v>CAD Interface Radio Console</v>
      </c>
      <c r="C117" s="40">
        <f>'Radio System Interface'!K4</f>
        <v>0</v>
      </c>
      <c r="D117" s="35">
        <f>COUNTIF('Radio System Interface'!B:B,"Advantageous")</f>
        <v>17</v>
      </c>
      <c r="E117" s="34">
        <f>'Radio System Interface'!H13</f>
        <v>17</v>
      </c>
      <c r="F117" s="34">
        <f>'Radio System Interface'!K13</f>
        <v>0</v>
      </c>
      <c r="G117" s="34">
        <f>'Radio System Interface'!K14</f>
        <v>0</v>
      </c>
      <c r="H117" s="34">
        <f>'Radio System Interface'!K15</f>
        <v>0</v>
      </c>
      <c r="I117" s="74">
        <f t="shared" si="9"/>
        <v>17</v>
      </c>
    </row>
    <row r="118" spans="1:10" x14ac:dyDescent="0.2">
      <c r="A118" s="76">
        <v>20</v>
      </c>
      <c r="B118" s="40" t="str">
        <f>'RMS Interface'!A4</f>
        <v>CAD Interface Police Records Management Systems</v>
      </c>
      <c r="C118" s="40">
        <f>'RMS Interface'!K4</f>
        <v>0</v>
      </c>
      <c r="D118" s="35">
        <f>COUNTIF('RMS Interface'!B:B,"Advantageous")</f>
        <v>106</v>
      </c>
      <c r="E118" s="34">
        <f>'RMS Interface'!H13</f>
        <v>106</v>
      </c>
      <c r="F118" s="34">
        <f>'RMS Interface'!K13</f>
        <v>0</v>
      </c>
      <c r="G118" s="34">
        <f>'RMS Interface'!K14</f>
        <v>0</v>
      </c>
      <c r="H118" s="34">
        <f>'RMS Interface'!K15</f>
        <v>0</v>
      </c>
      <c r="I118" s="74">
        <f t="shared" si="9"/>
        <v>106</v>
      </c>
    </row>
    <row r="119" spans="1:10" x14ac:dyDescent="0.2">
      <c r="A119" s="76">
        <v>21</v>
      </c>
      <c r="B119" s="40" t="str">
        <f>'Rip and Run Interfaces'!A5</f>
        <v>CAD Interface Rip and Run</v>
      </c>
      <c r="C119" s="41">
        <f>'Rip and Run Interfaces'!K5</f>
        <v>0</v>
      </c>
      <c r="D119" s="35">
        <f>COUNTIF('Rip and Run Interfaces'!B:B,"Advantageous")</f>
        <v>25</v>
      </c>
      <c r="E119" s="35">
        <f>'Rip and Run Interfaces'!H14</f>
        <v>25</v>
      </c>
      <c r="F119" s="35">
        <f>'Rip and Run Interfaces'!K14</f>
        <v>0</v>
      </c>
      <c r="G119" s="35">
        <f>'Rip and Run Interfaces'!K15</f>
        <v>0</v>
      </c>
      <c r="H119" s="35">
        <f>'Rip and Run Interfaces'!K16</f>
        <v>0</v>
      </c>
      <c r="I119" s="74">
        <f t="shared" si="9"/>
        <v>25</v>
      </c>
    </row>
    <row r="120" spans="1:10" x14ac:dyDescent="0.2">
      <c r="A120" s="75">
        <v>22</v>
      </c>
      <c r="B120" s="40" t="str">
        <f>'Staffing Interface'!A4</f>
        <v>CAD Interface Staffing</v>
      </c>
      <c r="C120" s="40">
        <f>'Staffing Interface'!K4</f>
        <v>0</v>
      </c>
      <c r="D120" s="35">
        <f>COUNTIF('Staffing Interface'!B:B,"Advantageous")</f>
        <v>18</v>
      </c>
      <c r="E120" s="34">
        <f>'Staffing Interface'!H13</f>
        <v>18</v>
      </c>
      <c r="F120" s="34">
        <f>'Staffing Interface'!K13</f>
        <v>0</v>
      </c>
      <c r="G120" s="34">
        <f>'Staffing Interface'!K14</f>
        <v>0</v>
      </c>
      <c r="H120" s="34">
        <f>'Staffing Interface'!K15</f>
        <v>0</v>
      </c>
      <c r="I120" s="74">
        <f t="shared" si="9"/>
        <v>18</v>
      </c>
    </row>
    <row r="121" spans="1:10" x14ac:dyDescent="0.2">
      <c r="A121" s="76">
        <v>23</v>
      </c>
      <c r="B121" s="40" t="str">
        <f>'State NCIC Interface'!A4</f>
        <v>CAD Interface LE State / NCIC</v>
      </c>
      <c r="C121" s="41">
        <f>'State NCIC Interface'!K4</f>
        <v>0</v>
      </c>
      <c r="D121" s="35">
        <f>COUNTIF('State NCIC Interface'!B:B,"Advantageous")</f>
        <v>46</v>
      </c>
      <c r="E121" s="35">
        <f>'State NCIC Interface'!H13</f>
        <v>46</v>
      </c>
      <c r="F121" s="35">
        <f>'State NCIC Interface'!K13</f>
        <v>0</v>
      </c>
      <c r="G121" s="35">
        <f>'State NCIC Interface'!K14</f>
        <v>0</v>
      </c>
      <c r="H121" s="35">
        <f>'State NCIC Interface'!K15</f>
        <v>0</v>
      </c>
      <c r="I121" s="74">
        <f t="shared" si="9"/>
        <v>46</v>
      </c>
    </row>
    <row r="122" spans="1:10" x14ac:dyDescent="0.2">
      <c r="A122" s="76">
        <v>24</v>
      </c>
      <c r="B122" s="40" t="str">
        <f>'TDD-TTY Interface'!A4</f>
        <v>CAD Interface TDD / TTY</v>
      </c>
      <c r="C122" s="41">
        <f>'TDD-TTY Interface'!K4</f>
        <v>0</v>
      </c>
      <c r="D122" s="35">
        <f>COUNTIF('TDD-TTY Interface'!B:B,"Advantageous")</f>
        <v>10</v>
      </c>
      <c r="E122" s="35">
        <f>'TDD-TTY Interface'!H13</f>
        <v>10</v>
      </c>
      <c r="F122" s="35">
        <f>'TDD-TTY Interface'!K13</f>
        <v>0</v>
      </c>
      <c r="G122" s="35">
        <f>'TDD-TTY Interface'!K14</f>
        <v>0</v>
      </c>
      <c r="H122" s="35">
        <f>'TDD-TTY Interface'!K15</f>
        <v>0</v>
      </c>
      <c r="I122" s="74">
        <f t="shared" si="9"/>
        <v>10</v>
      </c>
    </row>
    <row r="123" spans="1:10" x14ac:dyDescent="0.2">
      <c r="A123" s="76">
        <v>25</v>
      </c>
      <c r="B123" s="40" t="str">
        <f>'Web CAD Interface'!A4</f>
        <v>CAD Interface Web CAD</v>
      </c>
      <c r="C123" s="41">
        <f>'Web CAD Interface'!K4</f>
        <v>0</v>
      </c>
      <c r="D123" s="35">
        <f>COUNTIF('Web CAD Interface'!B:B,"Advantageous")</f>
        <v>32</v>
      </c>
      <c r="E123" s="35">
        <f>'Web CAD Interface'!H13</f>
        <v>32</v>
      </c>
      <c r="F123" s="35">
        <f>'Web CAD Interface'!K13</f>
        <v>0</v>
      </c>
      <c r="G123" s="35">
        <f>'Web CAD Interface'!K14</f>
        <v>0</v>
      </c>
      <c r="H123" s="35">
        <f>'Web CAD Interface'!K15</f>
        <v>0</v>
      </c>
      <c r="I123" s="74">
        <f t="shared" si="9"/>
        <v>32</v>
      </c>
      <c r="J123" s="130">
        <f>SUM(I99:I123)</f>
        <v>858</v>
      </c>
    </row>
  </sheetData>
  <mergeCells count="5">
    <mergeCell ref="A1:G1"/>
    <mergeCell ref="A2:C2"/>
    <mergeCell ref="D2:G2"/>
    <mergeCell ref="A4:C4"/>
    <mergeCell ref="D4:G4"/>
  </mergeCells>
  <pageMargins left="0.25" right="0.25" top="0.75" bottom="0.75" header="0.3" footer="0.3"/>
  <pageSetup scale="70" fitToHeight="0" orientation="landscape" r:id="rId1"/>
  <headerFooter alignWithMargins="0">
    <oddHeader>&amp;C&amp;"Arial,Bold"&amp;12Tri-Com Central Dispatch, IL
Interfaces Functional Specifications &amp;R&amp;"Arial,Bold"&amp;A</oddHeader>
    <oddFooter>&amp;L&amp;"Arial,Bold Italic"&amp;10L.R. Kimball, September, 2014&amp;R&amp;"Arial,Bold"&amp;10Page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pageSetUpPr fitToPage="1"/>
  </sheetPr>
  <dimension ref="A1:K53"/>
  <sheetViews>
    <sheetView showWhiteSpace="0"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266" customWidth="1"/>
    <col min="2" max="2" width="14.7109375" style="266" customWidth="1"/>
    <col min="3" max="3" width="65.7109375" style="267" customWidth="1"/>
    <col min="4" max="4" width="65.7109375" style="268" customWidth="1"/>
    <col min="5" max="6" width="6.7109375" style="267" hidden="1" customWidth="1"/>
    <col min="7" max="7" width="30.7109375" style="267" customWidth="1"/>
    <col min="8" max="11" width="9.140625" style="12" hidden="1" customWidth="1"/>
    <col min="12" max="12" width="9.140625" style="12" customWidth="1"/>
    <col min="13" max="16384" width="9.140625" style="12"/>
  </cols>
  <sheetData>
    <row r="1" spans="1:11" ht="25.5" customHeight="1" x14ac:dyDescent="0.2">
      <c r="A1" s="523"/>
      <c r="B1" s="443" t="s">
        <v>1868</v>
      </c>
      <c r="C1" s="444"/>
      <c r="D1" s="135"/>
      <c r="E1" s="445"/>
      <c r="F1" s="446"/>
      <c r="G1" s="446"/>
    </row>
    <row r="2" spans="1:11" ht="135.75" customHeight="1" thickBot="1" x14ac:dyDescent="0.25">
      <c r="A2" s="523"/>
      <c r="B2" s="522" t="s">
        <v>1869</v>
      </c>
      <c r="C2" s="522"/>
      <c r="D2" s="522"/>
      <c r="E2" s="522"/>
      <c r="F2" s="522"/>
      <c r="G2" s="522"/>
    </row>
    <row r="3" spans="1:11" s="56" customFormat="1" ht="40.5" customHeight="1" thickBot="1" x14ac:dyDescent="0.3">
      <c r="A3" s="456" t="s">
        <v>3</v>
      </c>
      <c r="B3" s="456" t="s">
        <v>41</v>
      </c>
      <c r="C3" s="456" t="s">
        <v>1880</v>
      </c>
      <c r="D3" s="457" t="str">
        <f>'Support Data'!A24</f>
        <v>Vendor Work Area</v>
      </c>
      <c r="E3" s="458" t="str">
        <f>'Support Data'!A43</f>
        <v>Existing Functionality</v>
      </c>
      <c r="F3" s="459" t="s">
        <v>42</v>
      </c>
      <c r="G3" s="456" t="str">
        <f>'Support Data'!A21</f>
        <v>Availability</v>
      </c>
      <c r="H3" s="241" t="s">
        <v>73</v>
      </c>
      <c r="I3" s="242" t="s">
        <v>540</v>
      </c>
      <c r="J3" s="242" t="s">
        <v>541</v>
      </c>
      <c r="K3" s="242" t="s">
        <v>507</v>
      </c>
    </row>
    <row r="4" spans="1:11" s="11" customFormat="1" x14ac:dyDescent="0.2">
      <c r="A4" s="467" t="s">
        <v>1413</v>
      </c>
      <c r="B4" s="271"/>
      <c r="C4" s="272"/>
      <c r="D4" s="273"/>
      <c r="E4" s="272"/>
      <c r="F4" s="272"/>
      <c r="G4" s="274"/>
      <c r="H4" s="58">
        <f>COUNTA(B5:B53)</f>
        <v>46</v>
      </c>
      <c r="I4" s="55"/>
      <c r="J4" s="4"/>
      <c r="K4" s="8">
        <f>SUM(K5:K53)</f>
        <v>0</v>
      </c>
    </row>
    <row r="5" spans="1:11" ht="30" customHeight="1" x14ac:dyDescent="0.2">
      <c r="A5" s="247" t="s">
        <v>881</v>
      </c>
      <c r="B5" s="142" t="s">
        <v>579</v>
      </c>
      <c r="C5" s="143" t="s">
        <v>891</v>
      </c>
      <c r="D5" s="468"/>
      <c r="E5" s="171"/>
      <c r="F5" s="172">
        <v>1</v>
      </c>
      <c r="G5" s="147" t="s">
        <v>1760</v>
      </c>
      <c r="H5" s="82">
        <f>COUNTIF(G:G,"=Select from Drop Down List")</f>
        <v>46</v>
      </c>
      <c r="I5" s="83">
        <f t="shared" ref="I5:I53" si="0">IF(NOT(ISBLANK($B5)),VLOOKUP($B5,SpecData,2,FALSE),"")</f>
        <v>1</v>
      </c>
      <c r="J5" s="84">
        <f t="shared" ref="J5:J53" si="1">VLOOKUP(G5,AvailabilityData,2,FALSE)</f>
        <v>0</v>
      </c>
      <c r="K5" s="85">
        <f>I5*J5</f>
        <v>0</v>
      </c>
    </row>
    <row r="6" spans="1:11" ht="30" customHeight="1" x14ac:dyDescent="0.2">
      <c r="A6" s="248" t="s">
        <v>882</v>
      </c>
      <c r="B6" s="142" t="s">
        <v>579</v>
      </c>
      <c r="C6" s="249" t="s">
        <v>1762</v>
      </c>
      <c r="D6" s="469"/>
      <c r="E6" s="171"/>
      <c r="F6" s="172">
        <v>1</v>
      </c>
      <c r="G6" s="147" t="s">
        <v>1760</v>
      </c>
      <c r="H6" s="82">
        <f>COUNTIF(G:G,"=Function Available")</f>
        <v>0</v>
      </c>
      <c r="I6" s="83">
        <f t="shared" si="0"/>
        <v>1</v>
      </c>
      <c r="J6" s="84">
        <f t="shared" si="1"/>
        <v>0</v>
      </c>
      <c r="K6" s="85">
        <f>I6*J6</f>
        <v>0</v>
      </c>
    </row>
    <row r="7" spans="1:11" ht="30" customHeight="1" x14ac:dyDescent="0.2">
      <c r="A7" s="248" t="s">
        <v>883</v>
      </c>
      <c r="B7" s="142" t="s">
        <v>579</v>
      </c>
      <c r="C7" s="249" t="s">
        <v>887</v>
      </c>
      <c r="D7" s="250"/>
      <c r="E7" s="171"/>
      <c r="F7" s="172">
        <v>1</v>
      </c>
      <c r="G7" s="147" t="s">
        <v>1760</v>
      </c>
      <c r="H7" s="82">
        <f>COUNTIF(F:G,"=Function Not Available")</f>
        <v>0</v>
      </c>
      <c r="I7" s="83">
        <f t="shared" si="0"/>
        <v>1</v>
      </c>
      <c r="J7" s="84">
        <f t="shared" si="1"/>
        <v>0</v>
      </c>
      <c r="K7" s="85">
        <f>I7*J7</f>
        <v>0</v>
      </c>
    </row>
    <row r="8" spans="1:11" ht="30" customHeight="1" x14ac:dyDescent="0.2">
      <c r="A8" s="247" t="s">
        <v>884</v>
      </c>
      <c r="B8" s="142" t="s">
        <v>579</v>
      </c>
      <c r="C8" s="249" t="s">
        <v>888</v>
      </c>
      <c r="D8" s="251"/>
      <c r="E8" s="171"/>
      <c r="F8" s="172">
        <v>1</v>
      </c>
      <c r="G8" s="147" t="s">
        <v>1760</v>
      </c>
      <c r="H8" s="82">
        <f>COUNTIF(G:G,"=Exception")</f>
        <v>0</v>
      </c>
      <c r="I8" s="83">
        <f t="shared" si="0"/>
        <v>1</v>
      </c>
      <c r="J8" s="84">
        <f t="shared" si="1"/>
        <v>0</v>
      </c>
      <c r="K8" s="85">
        <f>I8*J8</f>
        <v>0</v>
      </c>
    </row>
    <row r="9" spans="1:11" ht="25.5" x14ac:dyDescent="0.2">
      <c r="A9" s="252" t="s">
        <v>885</v>
      </c>
      <c r="B9" s="142" t="s">
        <v>579</v>
      </c>
      <c r="C9" s="253" t="s">
        <v>889</v>
      </c>
      <c r="D9" s="254"/>
      <c r="E9" s="171"/>
      <c r="F9" s="255">
        <v>1</v>
      </c>
      <c r="G9" s="147" t="s">
        <v>1760</v>
      </c>
      <c r="H9" s="90">
        <f>COUNTIFS(B:B,"=Highly Advantageous",G:G,"=Select from Drop Down List")</f>
        <v>0</v>
      </c>
      <c r="I9" s="83">
        <f t="shared" si="0"/>
        <v>1</v>
      </c>
      <c r="J9" s="84">
        <f t="shared" si="1"/>
        <v>0</v>
      </c>
      <c r="K9" s="85">
        <f>I9*J9</f>
        <v>0</v>
      </c>
    </row>
    <row r="10" spans="1:11" ht="30" customHeight="1" x14ac:dyDescent="0.2">
      <c r="A10" s="256"/>
      <c r="B10" s="185"/>
      <c r="C10" s="257" t="s">
        <v>909</v>
      </c>
      <c r="D10" s="258"/>
      <c r="E10" s="259"/>
      <c r="F10" s="196"/>
      <c r="G10" s="275"/>
      <c r="H10" s="90">
        <f>COUNTIFS(B:B,"=Highly Advantageous",G:G,"=Function Available")</f>
        <v>0</v>
      </c>
      <c r="I10" s="83"/>
      <c r="J10" s="84"/>
      <c r="K10" s="85"/>
    </row>
    <row r="11" spans="1:11" ht="30" customHeight="1" x14ac:dyDescent="0.2">
      <c r="A11" s="248" t="s">
        <v>1588</v>
      </c>
      <c r="B11" s="142" t="s">
        <v>579</v>
      </c>
      <c r="C11" s="260" t="s">
        <v>910</v>
      </c>
      <c r="D11" s="261"/>
      <c r="E11" s="171"/>
      <c r="F11" s="262"/>
      <c r="G11" s="147" t="s">
        <v>1760</v>
      </c>
      <c r="H11" s="90">
        <f>COUNTIFS(B:B,"=Highly Advantageous",G:G,"=Function Not Available")</f>
        <v>0</v>
      </c>
      <c r="I11" s="83">
        <f t="shared" si="0"/>
        <v>1</v>
      </c>
      <c r="J11" s="84">
        <f t="shared" si="1"/>
        <v>0</v>
      </c>
      <c r="K11" s="85">
        <f t="shared" ref="K11:K28" si="2">I11*J11</f>
        <v>0</v>
      </c>
    </row>
    <row r="12" spans="1:11" ht="30" customHeight="1" x14ac:dyDescent="0.2">
      <c r="A12" s="248" t="s">
        <v>1589</v>
      </c>
      <c r="B12" s="142" t="s">
        <v>579</v>
      </c>
      <c r="C12" s="263" t="s">
        <v>911</v>
      </c>
      <c r="D12" s="261"/>
      <c r="E12" s="171"/>
      <c r="F12" s="172"/>
      <c r="G12" s="147" t="s">
        <v>1760</v>
      </c>
      <c r="H12" s="90">
        <f>COUNTIFS(B:B,"=Highly Advantageous",G:G,"=Exception")</f>
        <v>0</v>
      </c>
      <c r="I12" s="83">
        <f t="shared" si="0"/>
        <v>1</v>
      </c>
      <c r="J12" s="84">
        <f t="shared" si="1"/>
        <v>0</v>
      </c>
      <c r="K12" s="85">
        <f t="shared" si="2"/>
        <v>0</v>
      </c>
    </row>
    <row r="13" spans="1:11" ht="30" customHeight="1" x14ac:dyDescent="0.2">
      <c r="A13" s="248" t="s">
        <v>1590</v>
      </c>
      <c r="B13" s="142" t="s">
        <v>579</v>
      </c>
      <c r="C13" s="263" t="s">
        <v>926</v>
      </c>
      <c r="D13" s="261"/>
      <c r="E13" s="171"/>
      <c r="F13" s="172"/>
      <c r="G13" s="147" t="s">
        <v>1760</v>
      </c>
      <c r="H13" s="115">
        <f>COUNTIFS(B:B,"=Advantageous",G:G,"=Select from Drop Down List")</f>
        <v>46</v>
      </c>
      <c r="I13" s="83">
        <f t="shared" si="0"/>
        <v>1</v>
      </c>
      <c r="J13" s="84">
        <f t="shared" si="1"/>
        <v>0</v>
      </c>
      <c r="K13" s="85">
        <f t="shared" si="2"/>
        <v>0</v>
      </c>
    </row>
    <row r="14" spans="1:11" ht="30" customHeight="1" x14ac:dyDescent="0.2">
      <c r="A14" s="248" t="s">
        <v>1591</v>
      </c>
      <c r="B14" s="142" t="s">
        <v>579</v>
      </c>
      <c r="C14" s="263" t="s">
        <v>912</v>
      </c>
      <c r="D14" s="261"/>
      <c r="E14" s="171"/>
      <c r="F14" s="172"/>
      <c r="G14" s="147" t="s">
        <v>1760</v>
      </c>
      <c r="H14" s="115">
        <f>COUNTIFS(B:B,"=Advantageous",G:G,"=Function Available")</f>
        <v>0</v>
      </c>
      <c r="I14" s="83">
        <f t="shared" si="0"/>
        <v>1</v>
      </c>
      <c r="J14" s="84">
        <f t="shared" si="1"/>
        <v>0</v>
      </c>
      <c r="K14" s="85">
        <f t="shared" si="2"/>
        <v>0</v>
      </c>
    </row>
    <row r="15" spans="1:11" ht="30" customHeight="1" x14ac:dyDescent="0.2">
      <c r="A15" s="248" t="s">
        <v>1592</v>
      </c>
      <c r="B15" s="142" t="s">
        <v>579</v>
      </c>
      <c r="C15" s="263" t="s">
        <v>913</v>
      </c>
      <c r="D15" s="261"/>
      <c r="E15" s="171"/>
      <c r="F15" s="172"/>
      <c r="G15" s="147" t="s">
        <v>1760</v>
      </c>
      <c r="H15" s="115">
        <f>COUNTIFS(B:B,"=Advantageous",G:G,"=Function Not Available")</f>
        <v>0</v>
      </c>
      <c r="I15" s="83">
        <f t="shared" si="0"/>
        <v>1</v>
      </c>
      <c r="J15" s="84">
        <f t="shared" si="1"/>
        <v>0</v>
      </c>
      <c r="K15" s="85">
        <f t="shared" si="2"/>
        <v>0</v>
      </c>
    </row>
    <row r="16" spans="1:11" ht="30" customHeight="1" x14ac:dyDescent="0.2">
      <c r="A16" s="248" t="s">
        <v>1593</v>
      </c>
      <c r="B16" s="142" t="s">
        <v>579</v>
      </c>
      <c r="C16" s="264" t="s">
        <v>921</v>
      </c>
      <c r="D16" s="261"/>
      <c r="E16" s="171"/>
      <c r="F16" s="172"/>
      <c r="G16" s="147" t="s">
        <v>1760</v>
      </c>
      <c r="H16" s="115">
        <f>COUNTIFS(B:B,"=Advantageous",G:G,"=Exception")</f>
        <v>0</v>
      </c>
      <c r="I16" s="83">
        <f t="shared" si="0"/>
        <v>1</v>
      </c>
      <c r="J16" s="84">
        <f t="shared" si="1"/>
        <v>0</v>
      </c>
      <c r="K16" s="85">
        <f t="shared" si="2"/>
        <v>0</v>
      </c>
    </row>
    <row r="17" spans="1:11" ht="30" customHeight="1" x14ac:dyDescent="0.2">
      <c r="A17" s="248" t="s">
        <v>1594</v>
      </c>
      <c r="B17" s="142" t="s">
        <v>579</v>
      </c>
      <c r="C17" s="264" t="s">
        <v>927</v>
      </c>
      <c r="D17" s="261"/>
      <c r="E17" s="171"/>
      <c r="F17" s="172"/>
      <c r="G17" s="147" t="s">
        <v>1760</v>
      </c>
      <c r="H17" s="10"/>
      <c r="I17" s="83">
        <f t="shared" si="0"/>
        <v>1</v>
      </c>
      <c r="J17" s="84">
        <f t="shared" si="1"/>
        <v>0</v>
      </c>
      <c r="K17" s="85">
        <f t="shared" si="2"/>
        <v>0</v>
      </c>
    </row>
    <row r="18" spans="1:11" ht="30" customHeight="1" x14ac:dyDescent="0.2">
      <c r="A18" s="248" t="s">
        <v>1595</v>
      </c>
      <c r="B18" s="142" t="s">
        <v>579</v>
      </c>
      <c r="C18" s="264" t="s">
        <v>922</v>
      </c>
      <c r="D18" s="261"/>
      <c r="E18" s="171"/>
      <c r="F18" s="172"/>
      <c r="G18" s="147" t="s">
        <v>1760</v>
      </c>
      <c r="H18" s="10"/>
      <c r="I18" s="83">
        <f t="shared" si="0"/>
        <v>1</v>
      </c>
      <c r="J18" s="84">
        <f t="shared" si="1"/>
        <v>0</v>
      </c>
      <c r="K18" s="85">
        <f t="shared" si="2"/>
        <v>0</v>
      </c>
    </row>
    <row r="19" spans="1:11" ht="30" customHeight="1" x14ac:dyDescent="0.2">
      <c r="A19" s="248" t="s">
        <v>1596</v>
      </c>
      <c r="B19" s="142" t="s">
        <v>579</v>
      </c>
      <c r="C19" s="264" t="s">
        <v>923</v>
      </c>
      <c r="D19" s="261"/>
      <c r="E19" s="171"/>
      <c r="F19" s="172"/>
      <c r="G19" s="147" t="s">
        <v>1760</v>
      </c>
      <c r="H19" s="10"/>
      <c r="I19" s="83">
        <f t="shared" si="0"/>
        <v>1</v>
      </c>
      <c r="J19" s="84">
        <f t="shared" si="1"/>
        <v>0</v>
      </c>
      <c r="K19" s="85">
        <f t="shared" si="2"/>
        <v>0</v>
      </c>
    </row>
    <row r="20" spans="1:11" ht="30" customHeight="1" x14ac:dyDescent="0.2">
      <c r="A20" s="248" t="s">
        <v>1597</v>
      </c>
      <c r="B20" s="142" t="s">
        <v>579</v>
      </c>
      <c r="C20" s="264" t="s">
        <v>924</v>
      </c>
      <c r="D20" s="261"/>
      <c r="E20" s="171"/>
      <c r="F20" s="172"/>
      <c r="G20" s="147" t="s">
        <v>1760</v>
      </c>
      <c r="H20" s="10"/>
      <c r="I20" s="83">
        <f t="shared" si="0"/>
        <v>1</v>
      </c>
      <c r="J20" s="84">
        <f t="shared" si="1"/>
        <v>0</v>
      </c>
      <c r="K20" s="85">
        <f t="shared" si="2"/>
        <v>0</v>
      </c>
    </row>
    <row r="21" spans="1:11" ht="30" customHeight="1" x14ac:dyDescent="0.2">
      <c r="A21" s="248" t="s">
        <v>1598</v>
      </c>
      <c r="B21" s="142" t="s">
        <v>579</v>
      </c>
      <c r="C21" s="264" t="s">
        <v>925</v>
      </c>
      <c r="D21" s="261"/>
      <c r="E21" s="171"/>
      <c r="F21" s="172"/>
      <c r="G21" s="147" t="s">
        <v>1760</v>
      </c>
      <c r="H21" s="10"/>
      <c r="I21" s="83">
        <f t="shared" si="0"/>
        <v>1</v>
      </c>
      <c r="J21" s="84">
        <f t="shared" si="1"/>
        <v>0</v>
      </c>
      <c r="K21" s="85">
        <f t="shared" si="2"/>
        <v>0</v>
      </c>
    </row>
    <row r="22" spans="1:11" ht="30" customHeight="1" x14ac:dyDescent="0.2">
      <c r="A22" s="248" t="s">
        <v>1599</v>
      </c>
      <c r="B22" s="142" t="s">
        <v>579</v>
      </c>
      <c r="C22" s="264" t="s">
        <v>1371</v>
      </c>
      <c r="D22" s="261"/>
      <c r="E22" s="171"/>
      <c r="F22" s="172"/>
      <c r="G22" s="147" t="s">
        <v>1760</v>
      </c>
      <c r="H22" s="10"/>
      <c r="I22" s="83">
        <f t="shared" si="0"/>
        <v>1</v>
      </c>
      <c r="J22" s="84">
        <f t="shared" si="1"/>
        <v>0</v>
      </c>
      <c r="K22" s="85">
        <f t="shared" si="2"/>
        <v>0</v>
      </c>
    </row>
    <row r="23" spans="1:11" ht="45" customHeight="1" x14ac:dyDescent="0.2">
      <c r="A23" s="248" t="s">
        <v>1600</v>
      </c>
      <c r="B23" s="142" t="s">
        <v>579</v>
      </c>
      <c r="C23" s="264" t="s">
        <v>1372</v>
      </c>
      <c r="D23" s="261"/>
      <c r="E23" s="171"/>
      <c r="F23" s="172"/>
      <c r="G23" s="147" t="s">
        <v>1760</v>
      </c>
      <c r="H23" s="10"/>
      <c r="I23" s="83">
        <f t="shared" si="0"/>
        <v>1</v>
      </c>
      <c r="J23" s="84">
        <f t="shared" si="1"/>
        <v>0</v>
      </c>
      <c r="K23" s="85">
        <f t="shared" si="2"/>
        <v>0</v>
      </c>
    </row>
    <row r="24" spans="1:11" ht="45" customHeight="1" x14ac:dyDescent="0.2">
      <c r="A24" s="248" t="s">
        <v>1601</v>
      </c>
      <c r="B24" s="182" t="s">
        <v>579</v>
      </c>
      <c r="C24" s="228" t="s">
        <v>1500</v>
      </c>
      <c r="D24" s="265"/>
      <c r="E24" s="171"/>
      <c r="F24" s="172"/>
      <c r="G24" s="147" t="s">
        <v>1760</v>
      </c>
      <c r="H24" s="10"/>
      <c r="I24" s="83">
        <f t="shared" si="0"/>
        <v>1</v>
      </c>
      <c r="J24" s="84">
        <f t="shared" si="1"/>
        <v>0</v>
      </c>
      <c r="K24" s="85">
        <f t="shared" si="2"/>
        <v>0</v>
      </c>
    </row>
    <row r="25" spans="1:11" ht="45" customHeight="1" x14ac:dyDescent="0.2">
      <c r="A25" s="248" t="s">
        <v>1602</v>
      </c>
      <c r="B25" s="182" t="s">
        <v>579</v>
      </c>
      <c r="C25" s="148" t="s">
        <v>1498</v>
      </c>
      <c r="D25" s="265"/>
      <c r="E25" s="171"/>
      <c r="F25" s="172"/>
      <c r="G25" s="147" t="s">
        <v>1760</v>
      </c>
      <c r="H25" s="10"/>
      <c r="I25" s="83">
        <f t="shared" si="0"/>
        <v>1</v>
      </c>
      <c r="J25" s="84">
        <f t="shared" si="1"/>
        <v>0</v>
      </c>
      <c r="K25" s="85">
        <f t="shared" si="2"/>
        <v>0</v>
      </c>
    </row>
    <row r="26" spans="1:11" ht="45" customHeight="1" x14ac:dyDescent="0.2">
      <c r="A26" s="248" t="s">
        <v>1603</v>
      </c>
      <c r="B26" s="142" t="s">
        <v>579</v>
      </c>
      <c r="C26" s="148" t="s">
        <v>1374</v>
      </c>
      <c r="D26" s="265"/>
      <c r="E26" s="171"/>
      <c r="F26" s="172"/>
      <c r="G26" s="147" t="s">
        <v>1760</v>
      </c>
      <c r="H26" s="10"/>
      <c r="I26" s="83">
        <f t="shared" si="0"/>
        <v>1</v>
      </c>
      <c r="J26" s="84">
        <f t="shared" si="1"/>
        <v>0</v>
      </c>
      <c r="K26" s="85">
        <f t="shared" si="2"/>
        <v>0</v>
      </c>
    </row>
    <row r="27" spans="1:11" ht="45" customHeight="1" x14ac:dyDescent="0.2">
      <c r="A27" s="248" t="s">
        <v>1604</v>
      </c>
      <c r="B27" s="142" t="s">
        <v>579</v>
      </c>
      <c r="C27" s="148" t="s">
        <v>1375</v>
      </c>
      <c r="D27" s="265"/>
      <c r="E27" s="171"/>
      <c r="F27" s="172"/>
      <c r="G27" s="147" t="s">
        <v>1760</v>
      </c>
      <c r="H27" s="10"/>
      <c r="I27" s="83">
        <f t="shared" si="0"/>
        <v>1</v>
      </c>
      <c r="J27" s="84">
        <f t="shared" si="1"/>
        <v>0</v>
      </c>
      <c r="K27" s="85">
        <f t="shared" si="2"/>
        <v>0</v>
      </c>
    </row>
    <row r="28" spans="1:11" ht="45" customHeight="1" x14ac:dyDescent="0.2">
      <c r="A28" s="248" t="s">
        <v>1605</v>
      </c>
      <c r="B28" s="142" t="s">
        <v>579</v>
      </c>
      <c r="C28" s="148" t="s">
        <v>1499</v>
      </c>
      <c r="D28" s="265"/>
      <c r="E28" s="171"/>
      <c r="F28" s="172"/>
      <c r="G28" s="147" t="s">
        <v>1760</v>
      </c>
      <c r="H28" s="10"/>
      <c r="I28" s="83">
        <f t="shared" si="0"/>
        <v>1</v>
      </c>
      <c r="J28" s="84">
        <f t="shared" si="1"/>
        <v>0</v>
      </c>
      <c r="K28" s="85">
        <f t="shared" si="2"/>
        <v>0</v>
      </c>
    </row>
    <row r="29" spans="1:11" ht="15" customHeight="1" x14ac:dyDescent="0.2">
      <c r="A29" s="243" t="s">
        <v>1629</v>
      </c>
      <c r="B29" s="244"/>
      <c r="C29" s="245"/>
      <c r="D29" s="246"/>
      <c r="E29" s="245"/>
      <c r="F29" s="245"/>
      <c r="G29" s="245"/>
      <c r="H29" s="10"/>
      <c r="I29" s="83"/>
      <c r="J29" s="84"/>
      <c r="K29" s="85"/>
    </row>
    <row r="30" spans="1:11" ht="30" customHeight="1" x14ac:dyDescent="0.2">
      <c r="A30" s="248" t="s">
        <v>1606</v>
      </c>
      <c r="B30" s="142" t="s">
        <v>579</v>
      </c>
      <c r="C30" s="143" t="s">
        <v>1277</v>
      </c>
      <c r="D30" s="468"/>
      <c r="E30" s="171"/>
      <c r="F30" s="172"/>
      <c r="G30" s="147" t="s">
        <v>1760</v>
      </c>
      <c r="H30" s="10">
        <f>COUNTIFS(B:B,"=Extremely Advantageous",F:F,"=2")</f>
        <v>0</v>
      </c>
      <c r="I30" s="83">
        <f t="shared" si="0"/>
        <v>1</v>
      </c>
      <c r="J30" s="84">
        <f t="shared" si="1"/>
        <v>0</v>
      </c>
      <c r="K30" s="85">
        <f t="shared" ref="K30:K35" si="3">I30*J30</f>
        <v>0</v>
      </c>
    </row>
    <row r="31" spans="1:11" ht="30" customHeight="1" x14ac:dyDescent="0.2">
      <c r="A31" s="248" t="s">
        <v>1607</v>
      </c>
      <c r="B31" s="142" t="s">
        <v>579</v>
      </c>
      <c r="C31" s="150" t="s">
        <v>1377</v>
      </c>
      <c r="D31" s="469"/>
      <c r="E31" s="171"/>
      <c r="F31" s="172"/>
      <c r="G31" s="147" t="s">
        <v>1760</v>
      </c>
      <c r="H31" s="10"/>
      <c r="I31" s="83">
        <f t="shared" si="0"/>
        <v>1</v>
      </c>
      <c r="J31" s="84">
        <f t="shared" si="1"/>
        <v>0</v>
      </c>
      <c r="K31" s="85">
        <f t="shared" si="3"/>
        <v>0</v>
      </c>
    </row>
    <row r="32" spans="1:11" ht="30" customHeight="1" x14ac:dyDescent="0.2">
      <c r="A32" s="248" t="s">
        <v>1608</v>
      </c>
      <c r="B32" s="142" t="s">
        <v>579</v>
      </c>
      <c r="C32" s="249" t="s">
        <v>886</v>
      </c>
      <c r="D32" s="469"/>
      <c r="E32" s="171"/>
      <c r="F32" s="172">
        <v>1</v>
      </c>
      <c r="G32" s="147" t="s">
        <v>1760</v>
      </c>
      <c r="H32" s="10"/>
      <c r="I32" s="83">
        <f t="shared" si="0"/>
        <v>1</v>
      </c>
      <c r="J32" s="84">
        <f t="shared" si="1"/>
        <v>0</v>
      </c>
      <c r="K32" s="85">
        <f t="shared" si="3"/>
        <v>0</v>
      </c>
    </row>
    <row r="33" spans="1:11" ht="30" customHeight="1" x14ac:dyDescent="0.2">
      <c r="A33" s="248" t="s">
        <v>1609</v>
      </c>
      <c r="B33" s="142" t="s">
        <v>579</v>
      </c>
      <c r="C33" s="249" t="s">
        <v>887</v>
      </c>
      <c r="D33" s="250"/>
      <c r="E33" s="171"/>
      <c r="F33" s="172">
        <v>1</v>
      </c>
      <c r="G33" s="147" t="s">
        <v>1760</v>
      </c>
      <c r="H33" s="10"/>
      <c r="I33" s="83">
        <f t="shared" si="0"/>
        <v>1</v>
      </c>
      <c r="J33" s="84">
        <f t="shared" si="1"/>
        <v>0</v>
      </c>
      <c r="K33" s="85">
        <f t="shared" si="3"/>
        <v>0</v>
      </c>
    </row>
    <row r="34" spans="1:11" ht="30" customHeight="1" x14ac:dyDescent="0.2">
      <c r="A34" s="248" t="s">
        <v>1610</v>
      </c>
      <c r="B34" s="142" t="s">
        <v>579</v>
      </c>
      <c r="C34" s="249" t="s">
        <v>888</v>
      </c>
      <c r="D34" s="251"/>
      <c r="E34" s="171"/>
      <c r="F34" s="172">
        <v>1</v>
      </c>
      <c r="G34" s="147" t="s">
        <v>1760</v>
      </c>
      <c r="H34" s="10"/>
      <c r="I34" s="83">
        <f t="shared" si="0"/>
        <v>1</v>
      </c>
      <c r="J34" s="84">
        <f t="shared" si="1"/>
        <v>0</v>
      </c>
      <c r="K34" s="85">
        <f t="shared" si="3"/>
        <v>0</v>
      </c>
    </row>
    <row r="35" spans="1:11" ht="30" customHeight="1" x14ac:dyDescent="0.2">
      <c r="A35" s="248" t="s">
        <v>1611</v>
      </c>
      <c r="B35" s="142" t="s">
        <v>579</v>
      </c>
      <c r="C35" s="253" t="s">
        <v>889</v>
      </c>
      <c r="D35" s="254"/>
      <c r="E35" s="171"/>
      <c r="F35" s="255">
        <v>1</v>
      </c>
      <c r="G35" s="147" t="s">
        <v>1760</v>
      </c>
      <c r="H35" s="10"/>
      <c r="I35" s="83">
        <f t="shared" si="0"/>
        <v>1</v>
      </c>
      <c r="J35" s="84">
        <f t="shared" si="1"/>
        <v>0</v>
      </c>
      <c r="K35" s="85">
        <f t="shared" si="3"/>
        <v>0</v>
      </c>
    </row>
    <row r="36" spans="1:11" ht="30" customHeight="1" x14ac:dyDescent="0.2">
      <c r="A36" s="256"/>
      <c r="B36" s="185"/>
      <c r="C36" s="257" t="s">
        <v>909</v>
      </c>
      <c r="D36" s="258"/>
      <c r="E36" s="259"/>
      <c r="F36" s="196"/>
      <c r="G36" s="275"/>
      <c r="H36" s="10"/>
      <c r="I36" s="83"/>
      <c r="J36" s="84"/>
      <c r="K36" s="85"/>
    </row>
    <row r="37" spans="1:11" ht="30" customHeight="1" x14ac:dyDescent="0.2">
      <c r="A37" s="248" t="s">
        <v>1612</v>
      </c>
      <c r="B37" s="142" t="s">
        <v>579</v>
      </c>
      <c r="C37" s="260" t="s">
        <v>910</v>
      </c>
      <c r="D37" s="261"/>
      <c r="E37" s="171"/>
      <c r="F37" s="262"/>
      <c r="G37" s="147" t="s">
        <v>1760</v>
      </c>
      <c r="H37" s="10"/>
      <c r="I37" s="83">
        <f t="shared" si="0"/>
        <v>1</v>
      </c>
      <c r="J37" s="84">
        <f t="shared" si="1"/>
        <v>0</v>
      </c>
      <c r="K37" s="85">
        <f t="shared" ref="K37:K53" si="4">I37*J37</f>
        <v>0</v>
      </c>
    </row>
    <row r="38" spans="1:11" ht="30" customHeight="1" x14ac:dyDescent="0.2">
      <c r="A38" s="248" t="s">
        <v>1613</v>
      </c>
      <c r="B38" s="142" t="s">
        <v>579</v>
      </c>
      <c r="C38" s="263" t="s">
        <v>911</v>
      </c>
      <c r="D38" s="261"/>
      <c r="E38" s="171"/>
      <c r="F38" s="172"/>
      <c r="G38" s="147" t="s">
        <v>1760</v>
      </c>
      <c r="H38" s="10"/>
      <c r="I38" s="83">
        <f t="shared" si="0"/>
        <v>1</v>
      </c>
      <c r="J38" s="84">
        <f t="shared" si="1"/>
        <v>0</v>
      </c>
      <c r="K38" s="85">
        <f t="shared" si="4"/>
        <v>0</v>
      </c>
    </row>
    <row r="39" spans="1:11" ht="30" customHeight="1" x14ac:dyDescent="0.2">
      <c r="A39" s="248" t="s">
        <v>1614</v>
      </c>
      <c r="B39" s="142" t="s">
        <v>579</v>
      </c>
      <c r="C39" s="263" t="s">
        <v>926</v>
      </c>
      <c r="D39" s="261"/>
      <c r="E39" s="171"/>
      <c r="F39" s="172"/>
      <c r="G39" s="147" t="s">
        <v>1760</v>
      </c>
      <c r="H39" s="10"/>
      <c r="I39" s="83">
        <f t="shared" si="0"/>
        <v>1</v>
      </c>
      <c r="J39" s="84">
        <f t="shared" si="1"/>
        <v>0</v>
      </c>
      <c r="K39" s="85">
        <f t="shared" si="4"/>
        <v>0</v>
      </c>
    </row>
    <row r="40" spans="1:11" ht="30" customHeight="1" x14ac:dyDescent="0.2">
      <c r="A40" s="248" t="s">
        <v>1615</v>
      </c>
      <c r="B40" s="142" t="s">
        <v>579</v>
      </c>
      <c r="C40" s="263" t="s">
        <v>912</v>
      </c>
      <c r="D40" s="261"/>
      <c r="E40" s="171"/>
      <c r="F40" s="172"/>
      <c r="G40" s="147" t="s">
        <v>1760</v>
      </c>
      <c r="H40" s="10"/>
      <c r="I40" s="83">
        <f t="shared" si="0"/>
        <v>1</v>
      </c>
      <c r="J40" s="84">
        <f t="shared" si="1"/>
        <v>0</v>
      </c>
      <c r="K40" s="85">
        <f t="shared" si="4"/>
        <v>0</v>
      </c>
    </row>
    <row r="41" spans="1:11" ht="30" customHeight="1" x14ac:dyDescent="0.2">
      <c r="A41" s="248" t="s">
        <v>1616</v>
      </c>
      <c r="B41" s="142" t="s">
        <v>579</v>
      </c>
      <c r="C41" s="263" t="s">
        <v>913</v>
      </c>
      <c r="D41" s="261"/>
      <c r="E41" s="171"/>
      <c r="F41" s="172"/>
      <c r="G41" s="147" t="s">
        <v>1760</v>
      </c>
      <c r="H41" s="10"/>
      <c r="I41" s="83">
        <f t="shared" si="0"/>
        <v>1</v>
      </c>
      <c r="J41" s="84">
        <f t="shared" si="1"/>
        <v>0</v>
      </c>
      <c r="K41" s="85">
        <f t="shared" si="4"/>
        <v>0</v>
      </c>
    </row>
    <row r="42" spans="1:11" ht="30" customHeight="1" x14ac:dyDescent="0.2">
      <c r="A42" s="248" t="s">
        <v>1617</v>
      </c>
      <c r="B42" s="142" t="s">
        <v>579</v>
      </c>
      <c r="C42" s="264" t="s">
        <v>921</v>
      </c>
      <c r="D42" s="261"/>
      <c r="E42" s="171"/>
      <c r="F42" s="172"/>
      <c r="G42" s="147" t="s">
        <v>1760</v>
      </c>
      <c r="H42" s="10"/>
      <c r="I42" s="83">
        <f t="shared" si="0"/>
        <v>1</v>
      </c>
      <c r="J42" s="84">
        <f t="shared" si="1"/>
        <v>0</v>
      </c>
      <c r="K42" s="85">
        <f t="shared" si="4"/>
        <v>0</v>
      </c>
    </row>
    <row r="43" spans="1:11" ht="30" customHeight="1" x14ac:dyDescent="0.2">
      <c r="A43" s="248" t="s">
        <v>1618</v>
      </c>
      <c r="B43" s="142" t="s">
        <v>579</v>
      </c>
      <c r="C43" s="264" t="s">
        <v>927</v>
      </c>
      <c r="D43" s="261"/>
      <c r="E43" s="171"/>
      <c r="F43" s="172"/>
      <c r="G43" s="147" t="s">
        <v>1760</v>
      </c>
      <c r="H43" s="10"/>
      <c r="I43" s="83">
        <f t="shared" si="0"/>
        <v>1</v>
      </c>
      <c r="J43" s="84">
        <f t="shared" si="1"/>
        <v>0</v>
      </c>
      <c r="K43" s="85">
        <f t="shared" si="4"/>
        <v>0</v>
      </c>
    </row>
    <row r="44" spans="1:11" ht="30" customHeight="1" x14ac:dyDescent="0.2">
      <c r="A44" s="248" t="s">
        <v>1619</v>
      </c>
      <c r="B44" s="142" t="s">
        <v>579</v>
      </c>
      <c r="C44" s="264" t="s">
        <v>922</v>
      </c>
      <c r="D44" s="261"/>
      <c r="E44" s="171"/>
      <c r="F44" s="172"/>
      <c r="G44" s="147" t="s">
        <v>1760</v>
      </c>
      <c r="H44" s="10"/>
      <c r="I44" s="83">
        <f t="shared" si="0"/>
        <v>1</v>
      </c>
      <c r="J44" s="84">
        <f t="shared" si="1"/>
        <v>0</v>
      </c>
      <c r="K44" s="85">
        <f t="shared" si="4"/>
        <v>0</v>
      </c>
    </row>
    <row r="45" spans="1:11" ht="30" customHeight="1" x14ac:dyDescent="0.2">
      <c r="A45" s="248" t="s">
        <v>1620</v>
      </c>
      <c r="B45" s="142" t="s">
        <v>579</v>
      </c>
      <c r="C45" s="264" t="s">
        <v>923</v>
      </c>
      <c r="D45" s="261"/>
      <c r="E45" s="171"/>
      <c r="F45" s="172"/>
      <c r="G45" s="147" t="s">
        <v>1760</v>
      </c>
      <c r="H45" s="10"/>
      <c r="I45" s="83">
        <f t="shared" si="0"/>
        <v>1</v>
      </c>
      <c r="J45" s="84">
        <f t="shared" si="1"/>
        <v>0</v>
      </c>
      <c r="K45" s="85">
        <f t="shared" si="4"/>
        <v>0</v>
      </c>
    </row>
    <row r="46" spans="1:11" ht="30" customHeight="1" x14ac:dyDescent="0.2">
      <c r="A46" s="248" t="s">
        <v>1621</v>
      </c>
      <c r="B46" s="142" t="s">
        <v>579</v>
      </c>
      <c r="C46" s="264" t="s">
        <v>924</v>
      </c>
      <c r="D46" s="261"/>
      <c r="E46" s="171"/>
      <c r="F46" s="172"/>
      <c r="G46" s="147" t="s">
        <v>1760</v>
      </c>
      <c r="I46" s="83">
        <f t="shared" si="0"/>
        <v>1</v>
      </c>
      <c r="J46" s="84">
        <f t="shared" si="1"/>
        <v>0</v>
      </c>
      <c r="K46" s="85">
        <f t="shared" si="4"/>
        <v>0</v>
      </c>
    </row>
    <row r="47" spans="1:11" ht="30" customHeight="1" x14ac:dyDescent="0.2">
      <c r="A47" s="248" t="s">
        <v>1622</v>
      </c>
      <c r="B47" s="142" t="s">
        <v>579</v>
      </c>
      <c r="C47" s="264" t="s">
        <v>925</v>
      </c>
      <c r="D47" s="261"/>
      <c r="E47" s="171"/>
      <c r="F47" s="172"/>
      <c r="G47" s="147" t="s">
        <v>1760</v>
      </c>
      <c r="I47" s="83">
        <f t="shared" si="0"/>
        <v>1</v>
      </c>
      <c r="J47" s="84">
        <f t="shared" si="1"/>
        <v>0</v>
      </c>
      <c r="K47" s="85">
        <f t="shared" si="4"/>
        <v>0</v>
      </c>
    </row>
    <row r="48" spans="1:11" ht="30" customHeight="1" x14ac:dyDescent="0.2">
      <c r="A48" s="248" t="s">
        <v>1623</v>
      </c>
      <c r="B48" s="142" t="s">
        <v>579</v>
      </c>
      <c r="C48" s="264" t="s">
        <v>1371</v>
      </c>
      <c r="D48" s="261"/>
      <c r="E48" s="171"/>
      <c r="F48" s="172"/>
      <c r="G48" s="147" t="s">
        <v>1760</v>
      </c>
      <c r="I48" s="83">
        <f t="shared" si="0"/>
        <v>1</v>
      </c>
      <c r="J48" s="84">
        <f t="shared" si="1"/>
        <v>0</v>
      </c>
      <c r="K48" s="85">
        <f t="shared" si="4"/>
        <v>0</v>
      </c>
    </row>
    <row r="49" spans="1:11" ht="45" customHeight="1" x14ac:dyDescent="0.2">
      <c r="A49" s="248" t="s">
        <v>1624</v>
      </c>
      <c r="B49" s="182" t="s">
        <v>579</v>
      </c>
      <c r="C49" s="264" t="s">
        <v>1372</v>
      </c>
      <c r="D49" s="265"/>
      <c r="E49" s="171"/>
      <c r="F49" s="172"/>
      <c r="G49" s="147" t="s">
        <v>1760</v>
      </c>
      <c r="I49" s="83">
        <f t="shared" si="0"/>
        <v>1</v>
      </c>
      <c r="J49" s="84">
        <f t="shared" si="1"/>
        <v>0</v>
      </c>
      <c r="K49" s="85">
        <f t="shared" si="4"/>
        <v>0</v>
      </c>
    </row>
    <row r="50" spans="1:11" ht="45" customHeight="1" x14ac:dyDescent="0.2">
      <c r="A50" s="248" t="s">
        <v>1625</v>
      </c>
      <c r="B50" s="142" t="s">
        <v>579</v>
      </c>
      <c r="C50" s="134" t="s">
        <v>1373</v>
      </c>
      <c r="D50" s="254"/>
      <c r="E50" s="171"/>
      <c r="F50" s="172"/>
      <c r="G50" s="147" t="s">
        <v>1760</v>
      </c>
      <c r="I50" s="83">
        <f t="shared" si="0"/>
        <v>1</v>
      </c>
      <c r="J50" s="84">
        <f t="shared" si="1"/>
        <v>0</v>
      </c>
      <c r="K50" s="85">
        <f t="shared" si="4"/>
        <v>0</v>
      </c>
    </row>
    <row r="51" spans="1:11" ht="45" customHeight="1" x14ac:dyDescent="0.2">
      <c r="A51" s="248" t="s">
        <v>1626</v>
      </c>
      <c r="B51" s="142" t="s">
        <v>579</v>
      </c>
      <c r="C51" s="148" t="s">
        <v>1374</v>
      </c>
      <c r="D51" s="265"/>
      <c r="E51" s="171"/>
      <c r="F51" s="172"/>
      <c r="G51" s="147" t="s">
        <v>1760</v>
      </c>
      <c r="I51" s="83">
        <f t="shared" si="0"/>
        <v>1</v>
      </c>
      <c r="J51" s="84">
        <f t="shared" si="1"/>
        <v>0</v>
      </c>
      <c r="K51" s="85">
        <f t="shared" si="4"/>
        <v>0</v>
      </c>
    </row>
    <row r="52" spans="1:11" ht="45" customHeight="1" x14ac:dyDescent="0.2">
      <c r="A52" s="248" t="s">
        <v>1627</v>
      </c>
      <c r="B52" s="142" t="s">
        <v>579</v>
      </c>
      <c r="C52" s="148" t="s">
        <v>1375</v>
      </c>
      <c r="D52" s="265"/>
      <c r="E52" s="171"/>
      <c r="F52" s="172"/>
      <c r="G52" s="147" t="s">
        <v>1760</v>
      </c>
      <c r="I52" s="83">
        <f t="shared" si="0"/>
        <v>1</v>
      </c>
      <c r="J52" s="84">
        <f t="shared" si="1"/>
        <v>0</v>
      </c>
      <c r="K52" s="85">
        <f t="shared" si="4"/>
        <v>0</v>
      </c>
    </row>
    <row r="53" spans="1:11" ht="30" customHeight="1" x14ac:dyDescent="0.2">
      <c r="A53" s="248" t="s">
        <v>1628</v>
      </c>
      <c r="B53" s="142" t="s">
        <v>579</v>
      </c>
      <c r="C53" s="148" t="s">
        <v>1376</v>
      </c>
      <c r="D53" s="265"/>
      <c r="E53" s="171"/>
      <c r="F53" s="172"/>
      <c r="G53" s="147" t="s">
        <v>1760</v>
      </c>
      <c r="I53" s="83">
        <f t="shared" si="0"/>
        <v>1</v>
      </c>
      <c r="J53" s="84">
        <f t="shared" si="1"/>
        <v>0</v>
      </c>
      <c r="K53" s="85">
        <f t="shared" si="4"/>
        <v>0</v>
      </c>
    </row>
  </sheetData>
  <sheetProtection algorithmName="SHA-512" hashValue="lMabe6L5z0py1eyoMonX2xcMtyPVmANYBXpEwcydRHpcnf2GDLQUm+96LwPf1fWAXp/Gf/+9mHf5XRRzvM3/ZQ==" saltValue="9BKc5d9XtN+8GA8AV0lzSw==" spinCount="100000" sheet="1" objects="1" scenarios="1" formatRows="0"/>
  <mergeCells count="2">
    <mergeCell ref="A1:A2"/>
    <mergeCell ref="B2:G2"/>
  </mergeCells>
  <conditionalFormatting sqref="B54:B65567 B4:B28">
    <cfRule type="cellIs" dxfId="223" priority="53" operator="equal">
      <formula>"Mandatory"</formula>
    </cfRule>
  </conditionalFormatting>
  <conditionalFormatting sqref="B3">
    <cfRule type="cellIs" dxfId="222" priority="52" operator="equal">
      <formula>"Mandatory"</formula>
    </cfRule>
  </conditionalFormatting>
  <conditionalFormatting sqref="G5:G9">
    <cfRule type="cellIs" dxfId="221" priority="8" stopIfTrue="1" operator="equal">
      <formula>"Exception"</formula>
    </cfRule>
    <cfRule type="cellIs" dxfId="220" priority="9" stopIfTrue="1" operator="equal">
      <formula>"Select from Drop Down List"</formula>
    </cfRule>
  </conditionalFormatting>
  <conditionalFormatting sqref="G11:G28">
    <cfRule type="cellIs" dxfId="219" priority="6" stopIfTrue="1" operator="equal">
      <formula>"Exception"</formula>
    </cfRule>
    <cfRule type="cellIs" dxfId="218" priority="7" stopIfTrue="1" operator="equal">
      <formula>"Select from Drop Down List"</formula>
    </cfRule>
  </conditionalFormatting>
  <conditionalFormatting sqref="G30:G35">
    <cfRule type="cellIs" dxfId="217" priority="4" stopIfTrue="1" operator="equal">
      <formula>"Exception"</formula>
    </cfRule>
    <cfRule type="cellIs" dxfId="216" priority="5" stopIfTrue="1" operator="equal">
      <formula>"Select from Drop Down List"</formula>
    </cfRule>
  </conditionalFormatting>
  <conditionalFormatting sqref="G37:G53">
    <cfRule type="cellIs" dxfId="215" priority="2" stopIfTrue="1" operator="equal">
      <formula>"Exception"</formula>
    </cfRule>
    <cfRule type="cellIs" dxfId="214"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113 B5:B28 B30:B53">
      <formula1>SpecType</formula1>
    </dataValidation>
    <dataValidation type="list" allowBlank="1" showInputMessage="1" showErrorMessage="1" sqref="E5:E9 E11:E28 E30:E35 E37:E53">
      <formula1>Existing</formula1>
    </dataValidation>
    <dataValidation type="list" allowBlank="1" showInputMessage="1" showErrorMessage="1" sqref="G5:G9 G11:G28 G30:G35 G37:G53">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1:K19"/>
  <sheetViews>
    <sheetView zoomScale="90" zoomScaleNormal="90" zoomScalePageLayoutView="90" workbookViewId="0">
      <selection activeCell="C5" sqref="C5"/>
    </sheetView>
  </sheetViews>
  <sheetFormatPr defaultRowHeight="15" x14ac:dyDescent="0.2"/>
  <cols>
    <col min="1" max="1" width="11.7109375" style="131" customWidth="1"/>
    <col min="2" max="2" width="15.7109375" style="131" customWidth="1"/>
    <col min="3" max="4" width="65.7109375" style="134" customWidth="1"/>
    <col min="5" max="6" width="6.7109375" style="134" hidden="1" customWidth="1"/>
    <col min="7" max="7" width="30.7109375" style="134" customWidth="1"/>
    <col min="8" max="11" width="9.140625" style="4" hidden="1" customWidth="1"/>
    <col min="12" max="16384" width="9.140625" style="4"/>
  </cols>
  <sheetData>
    <row r="1" spans="1:11" ht="25.5" customHeight="1" x14ac:dyDescent="0.2">
      <c r="A1" s="523"/>
      <c r="B1" s="443" t="s">
        <v>1868</v>
      </c>
      <c r="C1" s="444"/>
      <c r="D1" s="135"/>
      <c r="E1" s="445"/>
      <c r="F1" s="446"/>
      <c r="G1" s="446"/>
    </row>
    <row r="2" spans="1:11" ht="135" customHeight="1" thickBot="1" x14ac:dyDescent="0.25">
      <c r="A2" s="523"/>
      <c r="B2" s="522" t="s">
        <v>1869</v>
      </c>
      <c r="C2" s="522"/>
      <c r="D2" s="522"/>
      <c r="E2" s="522"/>
      <c r="F2" s="522"/>
      <c r="G2" s="522"/>
    </row>
    <row r="3" spans="1:11" s="6" customFormat="1" ht="51.75" customHeight="1" thickBot="1" x14ac:dyDescent="0.3">
      <c r="A3" s="460" t="s">
        <v>3</v>
      </c>
      <c r="B3" s="460" t="s">
        <v>41</v>
      </c>
      <c r="C3" s="460" t="s">
        <v>1881</v>
      </c>
      <c r="D3" s="461" t="str">
        <f>'Support Data'!A24</f>
        <v>Vendor Work Area</v>
      </c>
      <c r="E3" s="462" t="str">
        <f>'Support Data'!A43</f>
        <v>Existing Functionality</v>
      </c>
      <c r="F3" s="462" t="str">
        <f>'Support Data'!A43</f>
        <v>Existing Functionality</v>
      </c>
      <c r="G3" s="463" t="str">
        <f>'Support Data'!A21</f>
        <v>Availability</v>
      </c>
      <c r="H3" s="61" t="s">
        <v>73</v>
      </c>
      <c r="I3" s="62" t="s">
        <v>540</v>
      </c>
      <c r="J3" s="62" t="s">
        <v>541</v>
      </c>
      <c r="K3" s="62" t="s">
        <v>507</v>
      </c>
    </row>
    <row r="4" spans="1:11" s="5" customFormat="1" x14ac:dyDescent="0.2">
      <c r="A4" s="438" t="s">
        <v>255</v>
      </c>
      <c r="B4" s="439"/>
      <c r="C4" s="440"/>
      <c r="D4" s="509"/>
      <c r="E4" s="440"/>
      <c r="F4" s="440"/>
      <c r="G4" s="441"/>
      <c r="H4" s="58">
        <f>COUNTA(B5:B8)</f>
        <v>4</v>
      </c>
      <c r="I4" s="55"/>
      <c r="J4" s="4"/>
      <c r="K4" s="8">
        <f>SUM(K5:K8)</f>
        <v>0</v>
      </c>
    </row>
    <row r="5" spans="1:11" s="5" customFormat="1" ht="30" customHeight="1" x14ac:dyDescent="0.2">
      <c r="A5" s="170" t="s">
        <v>172</v>
      </c>
      <c r="B5" s="141" t="s">
        <v>579</v>
      </c>
      <c r="C5" s="151" t="s">
        <v>1107</v>
      </c>
      <c r="D5" s="144"/>
      <c r="E5" s="171"/>
      <c r="F5" s="172">
        <v>1</v>
      </c>
      <c r="G5" s="147" t="s">
        <v>1760</v>
      </c>
      <c r="H5" s="82">
        <f>COUNTIF(G:G,"=Select from Drop Down List")</f>
        <v>4</v>
      </c>
      <c r="I5" s="83">
        <f>IF(NOT(ISBLANK($B5)),VLOOKUP($B5,SpecData,2,FALSE),"")</f>
        <v>1</v>
      </c>
      <c r="J5" s="84">
        <f>VLOOKUP(G5,AvailabilityData,2,FALSE)</f>
        <v>0</v>
      </c>
      <c r="K5" s="85">
        <f>I5*J5</f>
        <v>0</v>
      </c>
    </row>
    <row r="6" spans="1:11" s="5" customFormat="1" ht="30" customHeight="1" x14ac:dyDescent="0.2">
      <c r="A6" s="170" t="s">
        <v>173</v>
      </c>
      <c r="B6" s="141" t="s">
        <v>579</v>
      </c>
      <c r="C6" s="148" t="s">
        <v>1108</v>
      </c>
      <c r="D6" s="132"/>
      <c r="E6" s="171"/>
      <c r="F6" s="255">
        <v>1</v>
      </c>
      <c r="G6" s="147" t="s">
        <v>1760</v>
      </c>
      <c r="H6" s="82">
        <f>COUNTIF(G:G,"=Function Available")</f>
        <v>0</v>
      </c>
      <c r="I6" s="83">
        <f>IF(NOT(ISBLANK($B6)),VLOOKUP($B6,SpecData,2,FALSE),"")</f>
        <v>1</v>
      </c>
      <c r="J6" s="84">
        <f>VLOOKUP(G6,AvailabilityData,2,FALSE)</f>
        <v>0</v>
      </c>
      <c r="K6" s="85">
        <f>I6*J6</f>
        <v>0</v>
      </c>
    </row>
    <row r="7" spans="1:11" ht="30" customHeight="1" x14ac:dyDescent="0.2">
      <c r="A7" s="170" t="s">
        <v>1630</v>
      </c>
      <c r="B7" s="141" t="s">
        <v>579</v>
      </c>
      <c r="C7" s="148" t="s">
        <v>1105</v>
      </c>
      <c r="D7" s="177"/>
      <c r="E7" s="171"/>
      <c r="F7" s="148"/>
      <c r="G7" s="147" t="s">
        <v>1760</v>
      </c>
      <c r="H7" s="82">
        <f>COUNTIF(F:G,"=Function Not Available")</f>
        <v>0</v>
      </c>
      <c r="I7" s="83">
        <f>IF(NOT(ISBLANK($B7)),VLOOKUP($B7,SpecData,2,FALSE),"")</f>
        <v>1</v>
      </c>
      <c r="J7" s="84">
        <f>VLOOKUP(G7,AvailabilityData,2,FALSE)</f>
        <v>0</v>
      </c>
      <c r="K7" s="85">
        <f>I7*J7</f>
        <v>0</v>
      </c>
    </row>
    <row r="8" spans="1:11" ht="30" customHeight="1" x14ac:dyDescent="0.2">
      <c r="A8" s="170" t="s">
        <v>1631</v>
      </c>
      <c r="B8" s="141" t="s">
        <v>579</v>
      </c>
      <c r="C8" s="154" t="s">
        <v>1106</v>
      </c>
      <c r="D8" s="153"/>
      <c r="E8" s="171"/>
      <c r="F8" s="148"/>
      <c r="G8" s="147" t="s">
        <v>1760</v>
      </c>
      <c r="H8" s="82">
        <f>COUNTIF(G:G,"=Exception")</f>
        <v>0</v>
      </c>
      <c r="I8" s="83">
        <f>IF(NOT(ISBLANK($B8)),VLOOKUP($B8,SpecData,2,FALSE),"")</f>
        <v>1</v>
      </c>
      <c r="J8" s="84">
        <f>VLOOKUP(G8,AvailabilityData,2,FALSE)</f>
        <v>0</v>
      </c>
      <c r="K8" s="85">
        <f>I8*J8</f>
        <v>0</v>
      </c>
    </row>
    <row r="9" spans="1:11" ht="30" customHeight="1" x14ac:dyDescent="0.2">
      <c r="B9" s="277"/>
      <c r="C9" s="278"/>
      <c r="D9" s="278"/>
      <c r="E9" s="230"/>
      <c r="F9" s="230"/>
      <c r="G9" s="230"/>
      <c r="H9" s="90">
        <f>COUNTIFS(B:B,"=Highly Advantageous",G:G,"=Select from Drop Down List")</f>
        <v>0</v>
      </c>
    </row>
    <row r="10" spans="1:11" ht="30" customHeight="1" x14ac:dyDescent="0.2">
      <c r="B10" s="277"/>
      <c r="C10" s="279"/>
      <c r="D10" s="279"/>
      <c r="E10" s="230"/>
      <c r="F10" s="230"/>
      <c r="G10" s="230"/>
      <c r="H10" s="90">
        <f>COUNTIFS(B:B,"=Highly Advantageous",G:G,"=Function Available")</f>
        <v>0</v>
      </c>
    </row>
    <row r="11" spans="1:11" ht="30" customHeight="1" x14ac:dyDescent="0.2">
      <c r="B11" s="277"/>
      <c r="C11" s="279"/>
      <c r="D11" s="279"/>
      <c r="E11" s="230"/>
      <c r="F11" s="230"/>
      <c r="G11" s="230"/>
      <c r="H11" s="90">
        <f>COUNTIFS(B:B,"=Highly Advantageous",G:G,"=Function Not Available")</f>
        <v>0</v>
      </c>
    </row>
    <row r="12" spans="1:11" ht="30" customHeight="1" x14ac:dyDescent="0.2">
      <c r="B12" s="277"/>
      <c r="C12" s="279"/>
      <c r="D12" s="279"/>
      <c r="E12" s="230"/>
      <c r="F12" s="230"/>
      <c r="G12" s="230"/>
      <c r="H12" s="90">
        <f>COUNTIFS(B:B,"=Highly Advantageous",G:G,"=Exception")</f>
        <v>0</v>
      </c>
    </row>
    <row r="13" spans="1:11" ht="30" customHeight="1" x14ac:dyDescent="0.2">
      <c r="C13" s="280"/>
      <c r="D13" s="280"/>
      <c r="H13" s="115">
        <f>COUNTIFS(B:B,"=Advantageous",G:G,"=Select from Drop Down List")</f>
        <v>4</v>
      </c>
    </row>
    <row r="14" spans="1:11" ht="30" customHeight="1" x14ac:dyDescent="0.2">
      <c r="C14" s="280"/>
      <c r="D14" s="280"/>
      <c r="H14" s="115">
        <f>COUNTIFS(B:B,"=Advantageous",G:G,"=Function Available")</f>
        <v>0</v>
      </c>
    </row>
    <row r="15" spans="1:11" ht="30" customHeight="1" x14ac:dyDescent="0.2">
      <c r="H15" s="115">
        <f>COUNTIFS(B:B,"=Advantageous",G:G,"=Function Not Available")</f>
        <v>0</v>
      </c>
    </row>
    <row r="16" spans="1:11" ht="30" customHeight="1" x14ac:dyDescent="0.2">
      <c r="H16" s="115">
        <f>COUNTIFS(B:B,"=Advantageous",G:G,"=Exception")</f>
        <v>0</v>
      </c>
    </row>
    <row r="17" ht="30" customHeight="1" x14ac:dyDescent="0.2"/>
    <row r="18" ht="30" customHeight="1" x14ac:dyDescent="0.2"/>
    <row r="19" ht="30" customHeight="1" x14ac:dyDescent="0.2"/>
  </sheetData>
  <sheetProtection algorithmName="SHA-512" hashValue="tuUrZ5FvjVGX3g8oLI4woBl7z8lCFypfEsLgFL2SPyMy7/gIwGj+MyPBkzHyDGJqY2YIk5mprHgDGPi7rJtIKQ==" saltValue="aLiyzY8XKOkk3DdE002aAw==" spinCount="100000" sheet="1" objects="1" scenarios="1" formatRows="0"/>
  <mergeCells count="2">
    <mergeCell ref="B2:G2"/>
    <mergeCell ref="A1:A2"/>
  </mergeCells>
  <conditionalFormatting sqref="B11:B65538 B3:B9">
    <cfRule type="cellIs" dxfId="213" priority="14" operator="equal">
      <formula>"Mandatory"</formula>
    </cfRule>
    <cfRule type="cellIs" dxfId="212" priority="15" stopIfTrue="1" operator="equal">
      <formula>"Mandatory"</formula>
    </cfRule>
  </conditionalFormatting>
  <conditionalFormatting sqref="B3">
    <cfRule type="cellIs" dxfId="211" priority="9" operator="equal">
      <formula>"Mandatory"</formula>
    </cfRule>
  </conditionalFormatting>
  <conditionalFormatting sqref="G5">
    <cfRule type="cellIs" dxfId="210" priority="4" stopIfTrue="1" operator="equal">
      <formula>"Exception"</formula>
    </cfRule>
    <cfRule type="cellIs" dxfId="209" priority="5" stopIfTrue="1" operator="equal">
      <formula>"Select from Drop Down List"</formula>
    </cfRule>
  </conditionalFormatting>
  <conditionalFormatting sqref="G6:G8">
    <cfRule type="cellIs" dxfId="208" priority="2" stopIfTrue="1" operator="equal">
      <formula>"Exception"</formula>
    </cfRule>
    <cfRule type="cellIs" dxfId="207"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8">
      <formula1>SpecType</formula1>
    </dataValidation>
    <dataValidation type="list" allowBlank="1" showInputMessage="1" showErrorMessage="1" sqref="E5:E8">
      <formula1>Existing</formula1>
    </dataValidation>
    <dataValidation type="list" allowBlank="1" showInputMessage="1" showErrorMessage="1" sqref="G5:G8">
      <formula1>Availability</formula1>
    </dataValidation>
  </dataValidations>
  <printOptions horizontalCentered="1"/>
  <pageMargins left="0.25" right="0.25" top="0.5" bottom="0.75" header="0" footer="0.3"/>
  <pageSetup scale="54" fitToHeight="0" orientation="portrait"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F0"/>
  </sheetPr>
  <dimension ref="A1:K46"/>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4" width="65.7109375" style="134" customWidth="1"/>
    <col min="5" max="6" width="6.7109375" style="134" hidden="1" customWidth="1"/>
    <col min="7" max="7" width="30.7109375" style="134" customWidth="1"/>
    <col min="8" max="11" width="9.140625" style="4" hidden="1" customWidth="1"/>
    <col min="12" max="12" width="9.140625" style="4" customWidth="1"/>
    <col min="13" max="16384" width="9.140625" style="4"/>
  </cols>
  <sheetData>
    <row r="1" spans="1:11" ht="25.5" customHeight="1" x14ac:dyDescent="0.2">
      <c r="A1" s="523"/>
      <c r="B1" s="443" t="s">
        <v>1868</v>
      </c>
      <c r="C1" s="444"/>
      <c r="D1" s="135"/>
      <c r="E1" s="445"/>
      <c r="F1" s="446"/>
      <c r="G1" s="446"/>
    </row>
    <row r="2" spans="1:11" ht="131.25" customHeight="1" thickBot="1" x14ac:dyDescent="0.25">
      <c r="A2" s="523"/>
      <c r="B2" s="522" t="s">
        <v>1869</v>
      </c>
      <c r="C2" s="522"/>
      <c r="D2" s="522"/>
      <c r="E2" s="522"/>
      <c r="F2" s="522"/>
      <c r="G2" s="522"/>
    </row>
    <row r="3" spans="1:11" s="6" customFormat="1" ht="42.75" customHeight="1" thickBot="1" x14ac:dyDescent="0.3">
      <c r="A3" s="452" t="s">
        <v>3</v>
      </c>
      <c r="B3" s="452" t="s">
        <v>41</v>
      </c>
      <c r="C3" s="452" t="s">
        <v>1882</v>
      </c>
      <c r="D3" s="453" t="str">
        <f>'Support Data'!A24</f>
        <v>Vendor Work Area</v>
      </c>
      <c r="E3" s="455" t="str">
        <f>'Support Data'!A43</f>
        <v>Existing Functionality</v>
      </c>
      <c r="F3" s="455" t="s">
        <v>42</v>
      </c>
      <c r="G3" s="456" t="str">
        <f>'Support Data'!A21</f>
        <v>Availability</v>
      </c>
      <c r="H3" s="61" t="s">
        <v>73</v>
      </c>
      <c r="I3" s="62" t="s">
        <v>540</v>
      </c>
      <c r="J3" s="62" t="s">
        <v>541</v>
      </c>
      <c r="K3" s="62" t="s">
        <v>507</v>
      </c>
    </row>
    <row r="4" spans="1:11" x14ac:dyDescent="0.2">
      <c r="A4" s="166" t="s">
        <v>254</v>
      </c>
      <c r="B4" s="167"/>
      <c r="C4" s="168"/>
      <c r="D4" s="139"/>
      <c r="E4" s="168"/>
      <c r="F4" s="168"/>
      <c r="G4" s="169"/>
      <c r="H4" s="8">
        <f>COUNTA(B5:B46)</f>
        <v>40</v>
      </c>
      <c r="I4" s="46"/>
      <c r="J4" s="5"/>
      <c r="K4" s="8">
        <f>SUM(K5:K46)</f>
        <v>0</v>
      </c>
    </row>
    <row r="5" spans="1:11" s="5" customFormat="1" ht="30" customHeight="1" x14ac:dyDescent="0.2">
      <c r="A5" s="170" t="s">
        <v>179</v>
      </c>
      <c r="B5" s="141" t="s">
        <v>579</v>
      </c>
      <c r="C5" s="281" t="s">
        <v>1837</v>
      </c>
      <c r="D5" s="506"/>
      <c r="E5" s="171"/>
      <c r="F5" s="172">
        <v>1</v>
      </c>
      <c r="G5" s="147" t="s">
        <v>1760</v>
      </c>
      <c r="H5" s="82">
        <f>COUNTIF(G:G,"=Select from Drop Down List")</f>
        <v>40</v>
      </c>
      <c r="I5" s="83">
        <f t="shared" ref="I5:I46" si="0">IF(NOT(ISBLANK($B5)),VLOOKUP($B5,SpecData,2,FALSE),"")</f>
        <v>1</v>
      </c>
      <c r="J5" s="84">
        <f>VLOOKUP(G5,AvailabilityData,2,FALSE)</f>
        <v>0</v>
      </c>
      <c r="K5" s="85">
        <f t="shared" ref="K5:K22" si="1">I5*J5</f>
        <v>0</v>
      </c>
    </row>
    <row r="6" spans="1:11" s="5" customFormat="1" ht="30" customHeight="1" x14ac:dyDescent="0.2">
      <c r="A6" s="170" t="s">
        <v>180</v>
      </c>
      <c r="B6" s="141" t="s">
        <v>579</v>
      </c>
      <c r="C6" s="281" t="s">
        <v>1063</v>
      </c>
      <c r="D6" s="506"/>
      <c r="E6" s="171"/>
      <c r="F6" s="172"/>
      <c r="G6" s="147" t="s">
        <v>1760</v>
      </c>
      <c r="H6" s="82">
        <f>COUNTIF(G:G,"=Function Available")</f>
        <v>0</v>
      </c>
      <c r="I6" s="83">
        <f t="shared" si="0"/>
        <v>1</v>
      </c>
      <c r="J6" s="84">
        <f>VLOOKUP(G6,AvailabilityData,2,FALSE)</f>
        <v>0</v>
      </c>
      <c r="K6" s="85">
        <f t="shared" si="1"/>
        <v>0</v>
      </c>
    </row>
    <row r="7" spans="1:11" s="5" customFormat="1" ht="30" customHeight="1" x14ac:dyDescent="0.2">
      <c r="A7" s="170" t="s">
        <v>181</v>
      </c>
      <c r="B7" s="141" t="s">
        <v>579</v>
      </c>
      <c r="C7" s="281" t="s">
        <v>1062</v>
      </c>
      <c r="D7" s="506"/>
      <c r="E7" s="171"/>
      <c r="F7" s="172"/>
      <c r="G7" s="147" t="s">
        <v>1760</v>
      </c>
      <c r="H7" s="82">
        <f>COUNTIF(F:G,"=Function Not Available")</f>
        <v>0</v>
      </c>
      <c r="I7" s="83">
        <f t="shared" si="0"/>
        <v>1</v>
      </c>
      <c r="J7" s="84">
        <f>VLOOKUP(G7,AvailabilityData,2,FALSE)</f>
        <v>0</v>
      </c>
      <c r="K7" s="85">
        <f t="shared" si="1"/>
        <v>0</v>
      </c>
    </row>
    <row r="8" spans="1:11" s="5" customFormat="1" ht="30" customHeight="1" x14ac:dyDescent="0.2">
      <c r="A8" s="170" t="s">
        <v>182</v>
      </c>
      <c r="B8" s="141" t="s">
        <v>579</v>
      </c>
      <c r="C8" s="281" t="s">
        <v>1064</v>
      </c>
      <c r="D8" s="506"/>
      <c r="E8" s="171"/>
      <c r="F8" s="172"/>
      <c r="G8" s="147" t="s">
        <v>1760</v>
      </c>
      <c r="H8" s="82">
        <f>COUNTIF(G:G,"=Exception")</f>
        <v>0</v>
      </c>
      <c r="I8" s="83">
        <f t="shared" si="0"/>
        <v>1</v>
      </c>
      <c r="J8" s="84">
        <f t="shared" ref="J8:J46" si="2">VLOOKUP(G8,AvailabilityData,2,FALSE)</f>
        <v>0</v>
      </c>
      <c r="K8" s="85">
        <f t="shared" si="1"/>
        <v>0</v>
      </c>
    </row>
    <row r="9" spans="1:11" s="5" customFormat="1" ht="30" customHeight="1" x14ac:dyDescent="0.2">
      <c r="A9" s="170" t="s">
        <v>183</v>
      </c>
      <c r="B9" s="141" t="s">
        <v>579</v>
      </c>
      <c r="C9" s="281" t="s">
        <v>186</v>
      </c>
      <c r="D9" s="506"/>
      <c r="E9" s="171"/>
      <c r="F9" s="172">
        <v>1</v>
      </c>
      <c r="G9" s="147" t="s">
        <v>1760</v>
      </c>
      <c r="H9" s="90">
        <f>COUNTIFS(B:B,"=Highly Advantageous",G:G,"=Select from Drop Down List")</f>
        <v>0</v>
      </c>
      <c r="I9" s="83">
        <f t="shared" si="0"/>
        <v>1</v>
      </c>
      <c r="J9" s="84">
        <f t="shared" si="2"/>
        <v>0</v>
      </c>
      <c r="K9" s="85">
        <f t="shared" si="1"/>
        <v>0</v>
      </c>
    </row>
    <row r="10" spans="1:11" s="5" customFormat="1" ht="48" customHeight="1" x14ac:dyDescent="0.2">
      <c r="A10" s="170" t="s">
        <v>184</v>
      </c>
      <c r="B10" s="141" t="s">
        <v>579</v>
      </c>
      <c r="C10" s="151" t="s">
        <v>474</v>
      </c>
      <c r="D10" s="507"/>
      <c r="E10" s="171"/>
      <c r="F10" s="172">
        <v>1</v>
      </c>
      <c r="G10" s="147" t="s">
        <v>1760</v>
      </c>
      <c r="H10" s="90">
        <f>COUNTIFS(B:B,"=Highly Advantageous",G:G,"=Function Available")</f>
        <v>0</v>
      </c>
      <c r="I10" s="83">
        <f t="shared" si="0"/>
        <v>1</v>
      </c>
      <c r="J10" s="84">
        <f t="shared" si="2"/>
        <v>0</v>
      </c>
      <c r="K10" s="85">
        <f t="shared" si="1"/>
        <v>0</v>
      </c>
    </row>
    <row r="11" spans="1:11" s="5" customFormat="1" ht="30" customHeight="1" x14ac:dyDescent="0.2">
      <c r="A11" s="170" t="s">
        <v>185</v>
      </c>
      <c r="B11" s="141" t="s">
        <v>579</v>
      </c>
      <c r="C11" s="151" t="s">
        <v>475</v>
      </c>
      <c r="D11" s="152"/>
      <c r="E11" s="171"/>
      <c r="F11" s="172">
        <v>1</v>
      </c>
      <c r="G11" s="147" t="s">
        <v>1760</v>
      </c>
      <c r="H11" s="90">
        <f>COUNTIFS(B:B,"=Highly Advantageous",G:G,"=Function Not Available")</f>
        <v>0</v>
      </c>
      <c r="I11" s="83">
        <f t="shared" si="0"/>
        <v>1</v>
      </c>
      <c r="J11" s="84">
        <f t="shared" si="2"/>
        <v>0</v>
      </c>
      <c r="K11" s="85">
        <f t="shared" si="1"/>
        <v>0</v>
      </c>
    </row>
    <row r="12" spans="1:11" s="5" customFormat="1" ht="45.75" customHeight="1" x14ac:dyDescent="0.2">
      <c r="A12" s="170" t="s">
        <v>191</v>
      </c>
      <c r="B12" s="141" t="s">
        <v>579</v>
      </c>
      <c r="C12" s="151" t="s">
        <v>476</v>
      </c>
      <c r="D12" s="152"/>
      <c r="E12" s="171"/>
      <c r="F12" s="172">
        <v>1</v>
      </c>
      <c r="G12" s="147" t="s">
        <v>1760</v>
      </c>
      <c r="H12" s="90">
        <f>COUNTIFS(B:B,"=Highly Advantageous",G:G,"=Exception")</f>
        <v>0</v>
      </c>
      <c r="I12" s="83">
        <f t="shared" si="0"/>
        <v>1</v>
      </c>
      <c r="J12" s="84">
        <f t="shared" si="2"/>
        <v>0</v>
      </c>
      <c r="K12" s="85">
        <f t="shared" si="1"/>
        <v>0</v>
      </c>
    </row>
    <row r="13" spans="1:11" s="5" customFormat="1" ht="30" customHeight="1" x14ac:dyDescent="0.2">
      <c r="A13" s="170" t="s">
        <v>329</v>
      </c>
      <c r="B13" s="141" t="s">
        <v>579</v>
      </c>
      <c r="C13" s="151" t="s">
        <v>477</v>
      </c>
      <c r="D13" s="152"/>
      <c r="E13" s="171"/>
      <c r="F13" s="172">
        <v>1</v>
      </c>
      <c r="G13" s="147" t="s">
        <v>1760</v>
      </c>
      <c r="H13" s="115">
        <f>COUNTIFS(B:B,"=Advantageous",G:G,"=Select from Drop Down List")</f>
        <v>40</v>
      </c>
      <c r="I13" s="83">
        <f t="shared" si="0"/>
        <v>1</v>
      </c>
      <c r="J13" s="84">
        <f t="shared" si="2"/>
        <v>0</v>
      </c>
      <c r="K13" s="85">
        <f t="shared" si="1"/>
        <v>0</v>
      </c>
    </row>
    <row r="14" spans="1:11" s="5" customFormat="1" ht="30" customHeight="1" x14ac:dyDescent="0.2">
      <c r="A14" s="170" t="s">
        <v>330</v>
      </c>
      <c r="B14" s="141" t="s">
        <v>579</v>
      </c>
      <c r="C14" s="150" t="s">
        <v>187</v>
      </c>
      <c r="D14" s="173"/>
      <c r="E14" s="171"/>
      <c r="F14" s="172">
        <v>1</v>
      </c>
      <c r="G14" s="147" t="s">
        <v>1760</v>
      </c>
      <c r="H14" s="115">
        <f>COUNTIFS(B:B,"=Advantageous",G:G,"=Function Available")</f>
        <v>0</v>
      </c>
      <c r="I14" s="83">
        <f t="shared" si="0"/>
        <v>1</v>
      </c>
      <c r="J14" s="84">
        <f t="shared" si="2"/>
        <v>0</v>
      </c>
      <c r="K14" s="85">
        <f t="shared" si="1"/>
        <v>0</v>
      </c>
    </row>
    <row r="15" spans="1:11" s="5" customFormat="1" ht="30" customHeight="1" x14ac:dyDescent="0.2">
      <c r="A15" s="170" t="s">
        <v>331</v>
      </c>
      <c r="B15" s="141" t="s">
        <v>579</v>
      </c>
      <c r="C15" s="150" t="s">
        <v>188</v>
      </c>
      <c r="D15" s="508"/>
      <c r="E15" s="171"/>
      <c r="F15" s="172">
        <v>1</v>
      </c>
      <c r="G15" s="147" t="s">
        <v>1760</v>
      </c>
      <c r="H15" s="115">
        <f>COUNTIFS(B:B,"=Advantageous",G:G,"=Function Not Available")</f>
        <v>0</v>
      </c>
      <c r="I15" s="83">
        <f t="shared" si="0"/>
        <v>1</v>
      </c>
      <c r="J15" s="84">
        <f t="shared" si="2"/>
        <v>0</v>
      </c>
      <c r="K15" s="85">
        <f t="shared" si="1"/>
        <v>0</v>
      </c>
    </row>
    <row r="16" spans="1:11" s="5" customFormat="1" ht="30" customHeight="1" x14ac:dyDescent="0.2">
      <c r="A16" s="170" t="s">
        <v>332</v>
      </c>
      <c r="B16" s="141" t="s">
        <v>579</v>
      </c>
      <c r="C16" s="150" t="s">
        <v>928</v>
      </c>
      <c r="D16" s="173"/>
      <c r="E16" s="171"/>
      <c r="F16" s="172">
        <v>1</v>
      </c>
      <c r="G16" s="147" t="s">
        <v>1760</v>
      </c>
      <c r="H16" s="115">
        <f>COUNTIFS(B:B,"=Advantageous",G:G,"=Exception")</f>
        <v>0</v>
      </c>
      <c r="I16" s="83">
        <f t="shared" si="0"/>
        <v>1</v>
      </c>
      <c r="J16" s="84">
        <f t="shared" si="2"/>
        <v>0</v>
      </c>
      <c r="K16" s="85">
        <f t="shared" si="1"/>
        <v>0</v>
      </c>
    </row>
    <row r="17" spans="1:11" s="5" customFormat="1" ht="30" customHeight="1" x14ac:dyDescent="0.2">
      <c r="A17" s="170" t="s">
        <v>339</v>
      </c>
      <c r="B17" s="141" t="s">
        <v>579</v>
      </c>
      <c r="C17" s="150" t="s">
        <v>189</v>
      </c>
      <c r="D17" s="474"/>
      <c r="E17" s="171"/>
      <c r="F17" s="172">
        <v>1</v>
      </c>
      <c r="G17" s="147" t="s">
        <v>1760</v>
      </c>
      <c r="H17" s="7"/>
      <c r="I17" s="83">
        <f t="shared" si="0"/>
        <v>1</v>
      </c>
      <c r="J17" s="84">
        <f t="shared" si="2"/>
        <v>0</v>
      </c>
      <c r="K17" s="85">
        <f t="shared" si="1"/>
        <v>0</v>
      </c>
    </row>
    <row r="18" spans="1:11" s="5" customFormat="1" ht="30" customHeight="1" x14ac:dyDescent="0.2">
      <c r="A18" s="170" t="s">
        <v>340</v>
      </c>
      <c r="B18" s="141" t="s">
        <v>579</v>
      </c>
      <c r="C18" s="150" t="s">
        <v>418</v>
      </c>
      <c r="D18" s="474"/>
      <c r="E18" s="171"/>
      <c r="F18" s="172">
        <v>1</v>
      </c>
      <c r="G18" s="147" t="s">
        <v>1760</v>
      </c>
      <c r="H18" s="7"/>
      <c r="I18" s="83">
        <f t="shared" si="0"/>
        <v>1</v>
      </c>
      <c r="J18" s="84">
        <f t="shared" si="2"/>
        <v>0</v>
      </c>
      <c r="K18" s="85">
        <f t="shared" si="1"/>
        <v>0</v>
      </c>
    </row>
    <row r="19" spans="1:11" s="5" customFormat="1" ht="30" customHeight="1" x14ac:dyDescent="0.2">
      <c r="A19" s="170" t="s">
        <v>341</v>
      </c>
      <c r="B19" s="141" t="s">
        <v>579</v>
      </c>
      <c r="C19" s="150" t="s">
        <v>598</v>
      </c>
      <c r="D19" s="474"/>
      <c r="E19" s="171"/>
      <c r="F19" s="172">
        <v>1</v>
      </c>
      <c r="G19" s="147" t="s">
        <v>1760</v>
      </c>
      <c r="H19" s="7"/>
      <c r="I19" s="83">
        <f t="shared" si="0"/>
        <v>1</v>
      </c>
      <c r="J19" s="84">
        <f t="shared" si="2"/>
        <v>0</v>
      </c>
      <c r="K19" s="85">
        <f t="shared" si="1"/>
        <v>0</v>
      </c>
    </row>
    <row r="20" spans="1:11" s="5" customFormat="1" ht="30" customHeight="1" x14ac:dyDescent="0.2">
      <c r="A20" s="170" t="s">
        <v>342</v>
      </c>
      <c r="B20" s="141" t="s">
        <v>579</v>
      </c>
      <c r="C20" s="150" t="s">
        <v>603</v>
      </c>
      <c r="D20" s="474"/>
      <c r="E20" s="171"/>
      <c r="F20" s="172"/>
      <c r="G20" s="147" t="s">
        <v>1760</v>
      </c>
      <c r="H20" s="7"/>
      <c r="I20" s="83">
        <f t="shared" si="0"/>
        <v>1</v>
      </c>
      <c r="J20" s="84">
        <f t="shared" si="2"/>
        <v>0</v>
      </c>
      <c r="K20" s="85">
        <f t="shared" si="1"/>
        <v>0</v>
      </c>
    </row>
    <row r="21" spans="1:11" s="5" customFormat="1" ht="30" customHeight="1" x14ac:dyDescent="0.2">
      <c r="A21" s="170" t="s">
        <v>343</v>
      </c>
      <c r="B21" s="141" t="s">
        <v>579</v>
      </c>
      <c r="C21" s="150" t="s">
        <v>190</v>
      </c>
      <c r="D21" s="474"/>
      <c r="E21" s="171"/>
      <c r="F21" s="172">
        <v>1</v>
      </c>
      <c r="G21" s="147" t="s">
        <v>1760</v>
      </c>
      <c r="H21" s="7"/>
      <c r="I21" s="83">
        <f t="shared" si="0"/>
        <v>1</v>
      </c>
      <c r="J21" s="84">
        <f t="shared" si="2"/>
        <v>0</v>
      </c>
      <c r="K21" s="85">
        <f t="shared" si="1"/>
        <v>0</v>
      </c>
    </row>
    <row r="22" spans="1:11" s="5" customFormat="1" ht="30" customHeight="1" x14ac:dyDescent="0.2">
      <c r="A22" s="170" t="s">
        <v>344</v>
      </c>
      <c r="B22" s="141" t="s">
        <v>579</v>
      </c>
      <c r="C22" s="143" t="s">
        <v>411</v>
      </c>
      <c r="D22" s="474"/>
      <c r="E22" s="171"/>
      <c r="F22" s="172">
        <v>1</v>
      </c>
      <c r="G22" s="147" t="s">
        <v>1760</v>
      </c>
      <c r="H22" s="4"/>
      <c r="I22" s="83">
        <f t="shared" si="0"/>
        <v>1</v>
      </c>
      <c r="J22" s="84">
        <f t="shared" si="2"/>
        <v>0</v>
      </c>
      <c r="K22" s="85">
        <f t="shared" si="1"/>
        <v>0</v>
      </c>
    </row>
    <row r="23" spans="1:11" s="5" customFormat="1" ht="15" customHeight="1" x14ac:dyDescent="0.2">
      <c r="A23" s="184"/>
      <c r="B23" s="196"/>
      <c r="C23" s="137" t="s">
        <v>412</v>
      </c>
      <c r="D23" s="369"/>
      <c r="E23" s="196"/>
      <c r="F23" s="196"/>
      <c r="G23" s="275"/>
      <c r="H23" s="4"/>
      <c r="I23" s="83"/>
      <c r="J23" s="84"/>
      <c r="K23" s="85"/>
    </row>
    <row r="24" spans="1:11" s="5" customFormat="1" ht="30" customHeight="1" x14ac:dyDescent="0.2">
      <c r="A24" s="141" t="s">
        <v>345</v>
      </c>
      <c r="B24" s="141" t="s">
        <v>579</v>
      </c>
      <c r="C24" s="202" t="s">
        <v>1857</v>
      </c>
      <c r="D24" s="313"/>
      <c r="E24" s="171"/>
      <c r="F24" s="141">
        <v>1</v>
      </c>
      <c r="G24" s="147" t="s">
        <v>1760</v>
      </c>
      <c r="H24" s="4"/>
      <c r="I24" s="83">
        <f t="shared" si="0"/>
        <v>1</v>
      </c>
      <c r="J24" s="84">
        <f t="shared" si="2"/>
        <v>0</v>
      </c>
      <c r="K24" s="85">
        <f t="shared" ref="K24:K32" si="3">I24*J24</f>
        <v>0</v>
      </c>
    </row>
    <row r="25" spans="1:11" s="5" customFormat="1" ht="30" customHeight="1" x14ac:dyDescent="0.2">
      <c r="A25" s="141" t="s">
        <v>346</v>
      </c>
      <c r="B25" s="141" t="s">
        <v>579</v>
      </c>
      <c r="C25" s="202" t="s">
        <v>1858</v>
      </c>
      <c r="D25" s="313"/>
      <c r="E25" s="171"/>
      <c r="F25" s="141">
        <v>1</v>
      </c>
      <c r="G25" s="147" t="s">
        <v>1760</v>
      </c>
      <c r="H25" s="4"/>
      <c r="I25" s="83">
        <f t="shared" si="0"/>
        <v>1</v>
      </c>
      <c r="J25" s="84">
        <f t="shared" si="2"/>
        <v>0</v>
      </c>
      <c r="K25" s="85">
        <f t="shared" si="3"/>
        <v>0</v>
      </c>
    </row>
    <row r="26" spans="1:11" s="5" customFormat="1" ht="30" customHeight="1" x14ac:dyDescent="0.2">
      <c r="A26" s="141" t="s">
        <v>347</v>
      </c>
      <c r="B26" s="141" t="s">
        <v>579</v>
      </c>
      <c r="C26" s="202" t="s">
        <v>1859</v>
      </c>
      <c r="D26" s="313"/>
      <c r="E26" s="171"/>
      <c r="F26" s="141">
        <v>1</v>
      </c>
      <c r="G26" s="147" t="s">
        <v>1760</v>
      </c>
      <c r="H26" s="4"/>
      <c r="I26" s="83">
        <f t="shared" si="0"/>
        <v>1</v>
      </c>
      <c r="J26" s="84">
        <f t="shared" si="2"/>
        <v>0</v>
      </c>
      <c r="K26" s="85">
        <f t="shared" si="3"/>
        <v>0</v>
      </c>
    </row>
    <row r="27" spans="1:11" s="5" customFormat="1" ht="30" customHeight="1" x14ac:dyDescent="0.2">
      <c r="A27" s="141" t="s">
        <v>348</v>
      </c>
      <c r="B27" s="141" t="s">
        <v>579</v>
      </c>
      <c r="C27" s="202" t="s">
        <v>1860</v>
      </c>
      <c r="D27" s="313"/>
      <c r="E27" s="171"/>
      <c r="F27" s="141">
        <v>1</v>
      </c>
      <c r="G27" s="147" t="s">
        <v>1760</v>
      </c>
      <c r="H27" s="4"/>
      <c r="I27" s="83">
        <f t="shared" si="0"/>
        <v>1</v>
      </c>
      <c r="J27" s="84">
        <f t="shared" si="2"/>
        <v>0</v>
      </c>
      <c r="K27" s="85">
        <f t="shared" si="3"/>
        <v>0</v>
      </c>
    </row>
    <row r="28" spans="1:11" s="5" customFormat="1" ht="30" customHeight="1" x14ac:dyDescent="0.2">
      <c r="A28" s="141" t="s">
        <v>349</v>
      </c>
      <c r="B28" s="141" t="s">
        <v>579</v>
      </c>
      <c r="C28" s="202" t="s">
        <v>1861</v>
      </c>
      <c r="D28" s="313"/>
      <c r="E28" s="171"/>
      <c r="F28" s="141">
        <v>1</v>
      </c>
      <c r="G28" s="147" t="s">
        <v>1760</v>
      </c>
      <c r="H28" s="4"/>
      <c r="I28" s="83">
        <f t="shared" si="0"/>
        <v>1</v>
      </c>
      <c r="J28" s="84">
        <f t="shared" si="2"/>
        <v>0</v>
      </c>
      <c r="K28" s="85">
        <f t="shared" si="3"/>
        <v>0</v>
      </c>
    </row>
    <row r="29" spans="1:11" s="5" customFormat="1" ht="30" customHeight="1" x14ac:dyDescent="0.2">
      <c r="A29" s="141" t="s">
        <v>350</v>
      </c>
      <c r="B29" s="141" t="s">
        <v>579</v>
      </c>
      <c r="C29" s="202" t="s">
        <v>1862</v>
      </c>
      <c r="D29" s="313"/>
      <c r="E29" s="171"/>
      <c r="F29" s="141"/>
      <c r="G29" s="147" t="s">
        <v>1760</v>
      </c>
      <c r="H29" s="4"/>
      <c r="I29" s="83">
        <f t="shared" si="0"/>
        <v>1</v>
      </c>
      <c r="J29" s="84">
        <f t="shared" si="2"/>
        <v>0</v>
      </c>
      <c r="K29" s="85">
        <f t="shared" si="3"/>
        <v>0</v>
      </c>
    </row>
    <row r="30" spans="1:11" s="5" customFormat="1" ht="30" customHeight="1" x14ac:dyDescent="0.2">
      <c r="A30" s="141" t="s">
        <v>413</v>
      </c>
      <c r="B30" s="141" t="s">
        <v>579</v>
      </c>
      <c r="C30" s="202" t="s">
        <v>1863</v>
      </c>
      <c r="D30" s="313"/>
      <c r="E30" s="171"/>
      <c r="F30" s="141"/>
      <c r="G30" s="147" t="s">
        <v>1760</v>
      </c>
      <c r="H30" s="4"/>
      <c r="I30" s="83">
        <f t="shared" si="0"/>
        <v>1</v>
      </c>
      <c r="J30" s="84">
        <f t="shared" si="2"/>
        <v>0</v>
      </c>
      <c r="K30" s="85">
        <f t="shared" si="3"/>
        <v>0</v>
      </c>
    </row>
    <row r="31" spans="1:11" s="5" customFormat="1" ht="30" customHeight="1" x14ac:dyDescent="0.2">
      <c r="A31" s="141" t="s">
        <v>414</v>
      </c>
      <c r="B31" s="141" t="s">
        <v>579</v>
      </c>
      <c r="C31" s="150" t="s">
        <v>419</v>
      </c>
      <c r="D31" s="469"/>
      <c r="E31" s="171"/>
      <c r="F31" s="141">
        <v>1</v>
      </c>
      <c r="G31" s="147" t="s">
        <v>1760</v>
      </c>
      <c r="H31" s="4"/>
      <c r="I31" s="83">
        <f t="shared" si="0"/>
        <v>1</v>
      </c>
      <c r="J31" s="84">
        <f t="shared" si="2"/>
        <v>0</v>
      </c>
      <c r="K31" s="85">
        <f t="shared" si="3"/>
        <v>0</v>
      </c>
    </row>
    <row r="32" spans="1:11" s="5" customFormat="1" ht="30" customHeight="1" x14ac:dyDescent="0.2">
      <c r="A32" s="141" t="s">
        <v>415</v>
      </c>
      <c r="B32" s="141" t="s">
        <v>579</v>
      </c>
      <c r="C32" s="150" t="s">
        <v>599</v>
      </c>
      <c r="D32" s="469"/>
      <c r="E32" s="171"/>
      <c r="F32" s="141"/>
      <c r="G32" s="147" t="s">
        <v>1760</v>
      </c>
      <c r="H32" s="4"/>
      <c r="I32" s="83">
        <f t="shared" si="0"/>
        <v>1</v>
      </c>
      <c r="J32" s="84">
        <f t="shared" si="2"/>
        <v>0</v>
      </c>
      <c r="K32" s="85">
        <f t="shared" si="3"/>
        <v>0</v>
      </c>
    </row>
    <row r="33" spans="1:11" s="5" customFormat="1" ht="30" customHeight="1" x14ac:dyDescent="0.2">
      <c r="A33" s="184"/>
      <c r="B33" s="196"/>
      <c r="C33" s="137" t="s">
        <v>793</v>
      </c>
      <c r="D33" s="369"/>
      <c r="E33" s="196"/>
      <c r="F33" s="196"/>
      <c r="G33" s="275"/>
      <c r="H33" s="8"/>
      <c r="I33" s="83"/>
      <c r="J33" s="84"/>
      <c r="K33" s="85"/>
    </row>
    <row r="34" spans="1:11" s="5" customFormat="1" ht="30" customHeight="1" x14ac:dyDescent="0.2">
      <c r="A34" s="141" t="s">
        <v>416</v>
      </c>
      <c r="B34" s="141" t="s">
        <v>579</v>
      </c>
      <c r="C34" s="202" t="s">
        <v>338</v>
      </c>
      <c r="D34" s="313"/>
      <c r="E34" s="171"/>
      <c r="F34" s="141">
        <v>1</v>
      </c>
      <c r="G34" s="147" t="s">
        <v>1760</v>
      </c>
      <c r="H34" s="8"/>
      <c r="I34" s="83">
        <f t="shared" si="0"/>
        <v>1</v>
      </c>
      <c r="J34" s="84">
        <f t="shared" si="2"/>
        <v>0</v>
      </c>
      <c r="K34" s="85">
        <f t="shared" ref="K34:K46" si="4">I34*J34</f>
        <v>0</v>
      </c>
    </row>
    <row r="35" spans="1:11" s="5" customFormat="1" ht="30" customHeight="1" x14ac:dyDescent="0.2">
      <c r="A35" s="141" t="s">
        <v>417</v>
      </c>
      <c r="B35" s="141" t="s">
        <v>579</v>
      </c>
      <c r="C35" s="202" t="s">
        <v>600</v>
      </c>
      <c r="D35" s="313"/>
      <c r="E35" s="171"/>
      <c r="F35" s="141">
        <v>1</v>
      </c>
      <c r="G35" s="147" t="s">
        <v>1760</v>
      </c>
      <c r="H35" s="8"/>
      <c r="I35" s="83">
        <f t="shared" si="0"/>
        <v>1</v>
      </c>
      <c r="J35" s="84">
        <f t="shared" si="2"/>
        <v>0</v>
      </c>
      <c r="K35" s="85">
        <f t="shared" si="4"/>
        <v>0</v>
      </c>
    </row>
    <row r="36" spans="1:11" s="5" customFormat="1" ht="30" customHeight="1" x14ac:dyDescent="0.2">
      <c r="A36" s="141" t="s">
        <v>480</v>
      </c>
      <c r="B36" s="141" t="s">
        <v>579</v>
      </c>
      <c r="C36" s="202" t="s">
        <v>333</v>
      </c>
      <c r="D36" s="313"/>
      <c r="E36" s="171"/>
      <c r="F36" s="141">
        <v>1</v>
      </c>
      <c r="G36" s="147" t="s">
        <v>1760</v>
      </c>
      <c r="H36" s="8"/>
      <c r="I36" s="83">
        <f t="shared" si="0"/>
        <v>1</v>
      </c>
      <c r="J36" s="84">
        <f t="shared" si="2"/>
        <v>0</v>
      </c>
      <c r="K36" s="85">
        <f t="shared" si="4"/>
        <v>0</v>
      </c>
    </row>
    <row r="37" spans="1:11" s="5" customFormat="1" ht="30" customHeight="1" x14ac:dyDescent="0.2">
      <c r="A37" s="141" t="s">
        <v>481</v>
      </c>
      <c r="B37" s="141" t="s">
        <v>579</v>
      </c>
      <c r="C37" s="202" t="s">
        <v>334</v>
      </c>
      <c r="D37" s="313"/>
      <c r="E37" s="171"/>
      <c r="F37" s="141">
        <v>1</v>
      </c>
      <c r="G37" s="147" t="s">
        <v>1760</v>
      </c>
      <c r="H37" s="7"/>
      <c r="I37" s="83">
        <f t="shared" si="0"/>
        <v>1</v>
      </c>
      <c r="J37" s="84">
        <f t="shared" si="2"/>
        <v>0</v>
      </c>
      <c r="K37" s="85">
        <f t="shared" si="4"/>
        <v>0</v>
      </c>
    </row>
    <row r="38" spans="1:11" s="5" customFormat="1" ht="30" customHeight="1" x14ac:dyDescent="0.2">
      <c r="A38" s="141" t="s">
        <v>482</v>
      </c>
      <c r="B38" s="141" t="s">
        <v>579</v>
      </c>
      <c r="C38" s="202" t="s">
        <v>8</v>
      </c>
      <c r="D38" s="313"/>
      <c r="E38" s="171"/>
      <c r="F38" s="141">
        <v>1</v>
      </c>
      <c r="G38" s="147" t="s">
        <v>1760</v>
      </c>
      <c r="H38" s="7"/>
      <c r="I38" s="83">
        <f t="shared" si="0"/>
        <v>1</v>
      </c>
      <c r="J38" s="84">
        <f t="shared" si="2"/>
        <v>0</v>
      </c>
      <c r="K38" s="85">
        <f t="shared" si="4"/>
        <v>0</v>
      </c>
    </row>
    <row r="39" spans="1:11" s="5" customFormat="1" ht="30" customHeight="1" x14ac:dyDescent="0.2">
      <c r="A39" s="141" t="s">
        <v>483</v>
      </c>
      <c r="B39" s="141" t="s">
        <v>579</v>
      </c>
      <c r="C39" s="202" t="s">
        <v>604</v>
      </c>
      <c r="D39" s="313"/>
      <c r="E39" s="171"/>
      <c r="F39" s="141"/>
      <c r="G39" s="147" t="s">
        <v>1760</v>
      </c>
      <c r="H39" s="7"/>
      <c r="I39" s="83">
        <f t="shared" si="0"/>
        <v>1</v>
      </c>
      <c r="J39" s="84">
        <f t="shared" si="2"/>
        <v>0</v>
      </c>
      <c r="K39" s="85">
        <f t="shared" si="4"/>
        <v>0</v>
      </c>
    </row>
    <row r="40" spans="1:11" s="5" customFormat="1" ht="30" customHeight="1" x14ac:dyDescent="0.2">
      <c r="A40" s="141" t="s">
        <v>788</v>
      </c>
      <c r="B40" s="141" t="s">
        <v>579</v>
      </c>
      <c r="C40" s="202" t="s">
        <v>335</v>
      </c>
      <c r="D40" s="313"/>
      <c r="E40" s="171"/>
      <c r="F40" s="141">
        <v>1</v>
      </c>
      <c r="G40" s="147" t="s">
        <v>1760</v>
      </c>
      <c r="H40" s="7"/>
      <c r="I40" s="83">
        <f t="shared" si="0"/>
        <v>1</v>
      </c>
      <c r="J40" s="84">
        <f t="shared" si="2"/>
        <v>0</v>
      </c>
      <c r="K40" s="85">
        <f t="shared" si="4"/>
        <v>0</v>
      </c>
    </row>
    <row r="41" spans="1:11" s="5" customFormat="1" ht="30" customHeight="1" x14ac:dyDescent="0.2">
      <c r="A41" s="141" t="s">
        <v>789</v>
      </c>
      <c r="B41" s="141" t="s">
        <v>579</v>
      </c>
      <c r="C41" s="202" t="s">
        <v>336</v>
      </c>
      <c r="D41" s="313"/>
      <c r="E41" s="171"/>
      <c r="F41" s="141">
        <v>1</v>
      </c>
      <c r="G41" s="147" t="s">
        <v>1760</v>
      </c>
      <c r="H41" s="7"/>
      <c r="I41" s="83">
        <f t="shared" si="0"/>
        <v>1</v>
      </c>
      <c r="J41" s="84">
        <f t="shared" si="2"/>
        <v>0</v>
      </c>
      <c r="K41" s="85">
        <f t="shared" si="4"/>
        <v>0</v>
      </c>
    </row>
    <row r="42" spans="1:11" s="5" customFormat="1" ht="30" customHeight="1" x14ac:dyDescent="0.2">
      <c r="A42" s="141" t="s">
        <v>790</v>
      </c>
      <c r="B42" s="141" t="s">
        <v>579</v>
      </c>
      <c r="C42" s="202" t="s">
        <v>337</v>
      </c>
      <c r="D42" s="313"/>
      <c r="E42" s="171"/>
      <c r="F42" s="141">
        <v>1</v>
      </c>
      <c r="G42" s="147" t="s">
        <v>1760</v>
      </c>
      <c r="H42" s="7"/>
      <c r="I42" s="83">
        <f t="shared" si="0"/>
        <v>1</v>
      </c>
      <c r="J42" s="84">
        <f t="shared" si="2"/>
        <v>0</v>
      </c>
      <c r="K42" s="85">
        <f t="shared" si="4"/>
        <v>0</v>
      </c>
    </row>
    <row r="43" spans="1:11" s="5" customFormat="1" ht="30" customHeight="1" x14ac:dyDescent="0.2">
      <c r="A43" s="141" t="s">
        <v>1632</v>
      </c>
      <c r="B43" s="141" t="s">
        <v>579</v>
      </c>
      <c r="C43" s="202" t="s">
        <v>929</v>
      </c>
      <c r="D43" s="313"/>
      <c r="E43" s="171"/>
      <c r="F43" s="141">
        <v>1</v>
      </c>
      <c r="G43" s="147" t="s">
        <v>1760</v>
      </c>
      <c r="H43" s="7"/>
      <c r="I43" s="83">
        <f t="shared" si="0"/>
        <v>1</v>
      </c>
      <c r="J43" s="84">
        <f t="shared" si="2"/>
        <v>0</v>
      </c>
      <c r="K43" s="85">
        <f t="shared" si="4"/>
        <v>0</v>
      </c>
    </row>
    <row r="44" spans="1:11" s="5" customFormat="1" ht="30" customHeight="1" x14ac:dyDescent="0.2">
      <c r="A44" s="141" t="s">
        <v>791</v>
      </c>
      <c r="B44" s="141" t="s">
        <v>579</v>
      </c>
      <c r="C44" s="202" t="s">
        <v>602</v>
      </c>
      <c r="D44" s="313"/>
      <c r="E44" s="171"/>
      <c r="F44" s="141">
        <v>1</v>
      </c>
      <c r="G44" s="147" t="s">
        <v>1760</v>
      </c>
      <c r="H44" s="4"/>
      <c r="I44" s="83">
        <f t="shared" si="0"/>
        <v>1</v>
      </c>
      <c r="J44" s="84">
        <f t="shared" si="2"/>
        <v>0</v>
      </c>
      <c r="K44" s="85">
        <f t="shared" si="4"/>
        <v>0</v>
      </c>
    </row>
    <row r="45" spans="1:11" s="5" customFormat="1" ht="30" customHeight="1" x14ac:dyDescent="0.2">
      <c r="A45" s="141" t="s">
        <v>792</v>
      </c>
      <c r="B45" s="141" t="s">
        <v>579</v>
      </c>
      <c r="C45" s="202" t="s">
        <v>601</v>
      </c>
      <c r="D45" s="313"/>
      <c r="E45" s="171"/>
      <c r="F45" s="141">
        <v>1</v>
      </c>
      <c r="G45" s="147" t="s">
        <v>1760</v>
      </c>
      <c r="H45" s="7"/>
      <c r="I45" s="83">
        <f t="shared" si="0"/>
        <v>1</v>
      </c>
      <c r="J45" s="84">
        <f t="shared" si="2"/>
        <v>0</v>
      </c>
      <c r="K45" s="85">
        <f t="shared" si="4"/>
        <v>0</v>
      </c>
    </row>
    <row r="46" spans="1:11" ht="25.5" x14ac:dyDescent="0.2">
      <c r="A46" s="141" t="s">
        <v>1633</v>
      </c>
      <c r="B46" s="141" t="s">
        <v>579</v>
      </c>
      <c r="C46" s="154" t="s">
        <v>930</v>
      </c>
      <c r="D46" s="177"/>
      <c r="E46" s="171"/>
      <c r="F46" s="148"/>
      <c r="G46" s="147" t="s">
        <v>1760</v>
      </c>
      <c r="I46" s="83">
        <f t="shared" si="0"/>
        <v>1</v>
      </c>
      <c r="J46" s="84">
        <f t="shared" si="2"/>
        <v>0</v>
      </c>
      <c r="K46" s="85">
        <f t="shared" si="4"/>
        <v>0</v>
      </c>
    </row>
  </sheetData>
  <sheetProtection algorithmName="SHA-512" hashValue="sOLuckQHat/xtT8DuD4fcUoVJJMucqJ8imhB4+gtEsd940bXJxivIdEopfU8cNj5S9cwzLQGWpgf4PefJVhhrQ==" saltValue="8vchO0pqgeLQ2QSLIODgwQ==" spinCount="100000" sheet="1" objects="1" scenarios="1" formatRows="0"/>
  <mergeCells count="2">
    <mergeCell ref="B2:G2"/>
    <mergeCell ref="A1:A2"/>
  </mergeCells>
  <conditionalFormatting sqref="B3 B47:B65536">
    <cfRule type="cellIs" dxfId="206" priority="35" operator="equal">
      <formula>"Crucial"</formula>
    </cfRule>
    <cfRule type="cellIs" dxfId="205" priority="36" stopIfTrue="1" operator="equal">
      <formula>"Mandatory"</formula>
    </cfRule>
  </conditionalFormatting>
  <conditionalFormatting sqref="B3">
    <cfRule type="cellIs" dxfId="204" priority="34" operator="equal">
      <formula>"Mandatory"</formula>
    </cfRule>
  </conditionalFormatting>
  <conditionalFormatting sqref="G34:G46">
    <cfRule type="cellIs" dxfId="203" priority="2" stopIfTrue="1" operator="equal">
      <formula>"Exception"</formula>
    </cfRule>
    <cfRule type="cellIs" dxfId="202" priority="3" stopIfTrue="1" operator="equal">
      <formula>"Select from Drop Down List"</formula>
    </cfRule>
  </conditionalFormatting>
  <conditionalFormatting sqref="G5:G22">
    <cfRule type="cellIs" dxfId="201" priority="6" stopIfTrue="1" operator="equal">
      <formula>"Exception"</formula>
    </cfRule>
    <cfRule type="cellIs" dxfId="200" priority="7" stopIfTrue="1" operator="equal">
      <formula>"Select from Drop Down List"</formula>
    </cfRule>
  </conditionalFormatting>
  <conditionalFormatting sqref="G24:G32">
    <cfRule type="cellIs" dxfId="199" priority="4" stopIfTrue="1" operator="equal">
      <formula>"Exception"</formula>
    </cfRule>
    <cfRule type="cellIs" dxfId="198" priority="5"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24:B32 B5:B22 B34:B46">
      <formula1>SpecType</formula1>
    </dataValidation>
    <dataValidation type="list" allowBlank="1" showInputMessage="1" showErrorMessage="1" sqref="E5:E22 E24:E32 E34:E46">
      <formula1>Existing</formula1>
    </dataValidation>
    <dataValidation type="list" allowBlank="1" showInputMessage="1" showErrorMessage="1" sqref="G5:G22 G24:G32 G34:G46">
      <formula1>Availability</formula1>
    </dataValidation>
  </dataValidations>
  <pageMargins left="0.25" right="0.25" top="0.5" bottom="0.75" header="0" footer="0.3"/>
  <pageSetup scale="70"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F0"/>
    <pageSetUpPr fitToPage="1"/>
  </sheetPr>
  <dimension ref="A1:K92"/>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4" width="65.7109375" style="134" customWidth="1"/>
    <col min="5" max="6" width="6.7109375" style="134" hidden="1" customWidth="1"/>
    <col min="7" max="7" width="30.7109375" style="134" customWidth="1"/>
    <col min="8" max="11" width="9.140625" style="4" hidden="1" customWidth="1"/>
    <col min="12" max="12" width="9.140625" style="4" customWidth="1"/>
    <col min="13" max="16384" width="9.140625" style="4"/>
  </cols>
  <sheetData>
    <row r="1" spans="1:11" ht="25.5" customHeight="1" x14ac:dyDescent="0.2">
      <c r="A1" s="523"/>
      <c r="B1" s="443" t="s">
        <v>1868</v>
      </c>
      <c r="C1" s="444"/>
      <c r="D1" s="135"/>
      <c r="E1" s="445"/>
      <c r="F1" s="446"/>
      <c r="G1" s="446"/>
    </row>
    <row r="2" spans="1:11" ht="127.5" customHeight="1" thickBot="1" x14ac:dyDescent="0.25">
      <c r="A2" s="523"/>
      <c r="B2" s="522" t="s">
        <v>1869</v>
      </c>
      <c r="C2" s="522"/>
      <c r="D2" s="522"/>
      <c r="E2" s="522"/>
      <c r="F2" s="522"/>
      <c r="G2" s="522"/>
    </row>
    <row r="3" spans="1:11" s="6" customFormat="1" ht="42" customHeight="1" thickBot="1" x14ac:dyDescent="0.3">
      <c r="A3" s="452" t="s">
        <v>3</v>
      </c>
      <c r="B3" s="452" t="s">
        <v>41</v>
      </c>
      <c r="C3" s="452" t="s">
        <v>1883</v>
      </c>
      <c r="D3" s="453" t="str">
        <f>'Support Data'!A24</f>
        <v>Vendor Work Area</v>
      </c>
      <c r="E3" s="455" t="str">
        <f>'Support Data'!A43</f>
        <v>Existing Functionality</v>
      </c>
      <c r="F3" s="455" t="s">
        <v>42</v>
      </c>
      <c r="G3" s="456" t="str">
        <f>'Support Data'!A21</f>
        <v>Availability</v>
      </c>
      <c r="H3" s="61" t="s">
        <v>73</v>
      </c>
      <c r="I3" s="62" t="s">
        <v>540</v>
      </c>
      <c r="J3" s="62" t="s">
        <v>541</v>
      </c>
      <c r="K3" s="62" t="s">
        <v>507</v>
      </c>
    </row>
    <row r="4" spans="1:11" s="5" customFormat="1" x14ac:dyDescent="0.2">
      <c r="A4" s="136" t="s">
        <v>253</v>
      </c>
      <c r="B4" s="179"/>
      <c r="C4" s="138"/>
      <c r="D4" s="140"/>
      <c r="E4" s="138"/>
      <c r="F4" s="138"/>
      <c r="G4" s="282"/>
      <c r="H4" s="8">
        <f>COUNTA(B5:B92)</f>
        <v>76</v>
      </c>
      <c r="I4" s="46"/>
      <c r="K4" s="8">
        <f>SUM(K5:K92)</f>
        <v>0</v>
      </c>
    </row>
    <row r="5" spans="1:11" s="5" customFormat="1" ht="51" x14ac:dyDescent="0.2">
      <c r="A5" s="170" t="s">
        <v>252</v>
      </c>
      <c r="B5" s="141" t="s">
        <v>579</v>
      </c>
      <c r="C5" s="198" t="s">
        <v>59</v>
      </c>
      <c r="D5" s="199"/>
      <c r="E5" s="171"/>
      <c r="F5" s="172">
        <v>1</v>
      </c>
      <c r="G5" s="147" t="s">
        <v>1760</v>
      </c>
      <c r="H5" s="82">
        <f>COUNTIF(G:G,"=Select from Drop Down List")</f>
        <v>76</v>
      </c>
      <c r="I5" s="83">
        <f t="shared" ref="I5:I68" si="0">IF(NOT(ISBLANK($B5)),VLOOKUP($B5,SpecData,2,FALSE),"")</f>
        <v>1</v>
      </c>
      <c r="J5" s="84">
        <f t="shared" ref="J5:J68" si="1">VLOOKUP(G5,AvailabilityData,2,FALSE)</f>
        <v>0</v>
      </c>
      <c r="K5" s="85">
        <f t="shared" ref="K5:K68" si="2">I5*J5</f>
        <v>0</v>
      </c>
    </row>
    <row r="6" spans="1:11" s="5" customFormat="1" x14ac:dyDescent="0.2">
      <c r="A6" s="136" t="s">
        <v>611</v>
      </c>
      <c r="B6" s="179"/>
      <c r="C6" s="138"/>
      <c r="D6" s="140"/>
      <c r="E6" s="138"/>
      <c r="F6" s="138"/>
      <c r="G6" s="282"/>
      <c r="H6" s="82">
        <f>COUNTIF(G:G,"=Function Available")</f>
        <v>0</v>
      </c>
      <c r="I6" s="83"/>
      <c r="J6" s="84"/>
      <c r="K6" s="85"/>
    </row>
    <row r="7" spans="1:11" ht="25.5" x14ac:dyDescent="0.2">
      <c r="A7" s="141" t="s">
        <v>612</v>
      </c>
      <c r="B7" s="141" t="s">
        <v>579</v>
      </c>
      <c r="C7" s="150" t="s">
        <v>1052</v>
      </c>
      <c r="D7" s="174"/>
      <c r="E7" s="171"/>
      <c r="F7" s="172">
        <v>1</v>
      </c>
      <c r="G7" s="147" t="s">
        <v>1760</v>
      </c>
      <c r="H7" s="82">
        <f>COUNTIF(F:G,"=Function Not Available")</f>
        <v>0</v>
      </c>
      <c r="I7" s="83">
        <f t="shared" si="0"/>
        <v>1</v>
      </c>
      <c r="J7" s="84">
        <f t="shared" si="1"/>
        <v>0</v>
      </c>
      <c r="K7" s="85">
        <f t="shared" si="2"/>
        <v>0</v>
      </c>
    </row>
    <row r="8" spans="1:11" ht="30" customHeight="1" x14ac:dyDescent="0.2">
      <c r="A8" s="184"/>
      <c r="B8" s="196"/>
      <c r="C8" s="137" t="s">
        <v>607</v>
      </c>
      <c r="D8" s="497"/>
      <c r="E8" s="137"/>
      <c r="F8" s="137"/>
      <c r="G8" s="219"/>
      <c r="H8" s="82">
        <f>COUNTIF(G:G,"=Exception")</f>
        <v>0</v>
      </c>
      <c r="I8" s="83"/>
      <c r="J8" s="84"/>
      <c r="K8" s="85"/>
    </row>
    <row r="9" spans="1:11" ht="30" customHeight="1" x14ac:dyDescent="0.2">
      <c r="A9" s="141" t="s">
        <v>1634</v>
      </c>
      <c r="B9" s="141" t="s">
        <v>579</v>
      </c>
      <c r="C9" s="212" t="s">
        <v>608</v>
      </c>
      <c r="D9" s="498"/>
      <c r="E9" s="171"/>
      <c r="F9" s="220"/>
      <c r="G9" s="147" t="s">
        <v>1760</v>
      </c>
      <c r="H9" s="90">
        <f>COUNTIFS(B:B,"=Highly Advantageous",G:G,"=Select from Drop Down List")</f>
        <v>0</v>
      </c>
      <c r="I9" s="83">
        <f t="shared" si="0"/>
        <v>1</v>
      </c>
      <c r="J9" s="84">
        <f t="shared" si="1"/>
        <v>0</v>
      </c>
      <c r="K9" s="85">
        <f t="shared" si="2"/>
        <v>0</v>
      </c>
    </row>
    <row r="10" spans="1:11" ht="30" customHeight="1" x14ac:dyDescent="0.2">
      <c r="A10" s="141" t="s">
        <v>1635</v>
      </c>
      <c r="B10" s="141" t="s">
        <v>579</v>
      </c>
      <c r="C10" s="202" t="s">
        <v>609</v>
      </c>
      <c r="D10" s="499"/>
      <c r="E10" s="171"/>
      <c r="F10" s="148"/>
      <c r="G10" s="147" t="s">
        <v>1760</v>
      </c>
      <c r="H10" s="90">
        <f>COUNTIFS(B:B,"=Highly Advantageous",G:G,"=Function Available")</f>
        <v>0</v>
      </c>
      <c r="I10" s="83">
        <f t="shared" si="0"/>
        <v>1</v>
      </c>
      <c r="J10" s="84">
        <f t="shared" si="1"/>
        <v>0</v>
      </c>
      <c r="K10" s="85">
        <f t="shared" si="2"/>
        <v>0</v>
      </c>
    </row>
    <row r="11" spans="1:11" ht="30" customHeight="1" x14ac:dyDescent="0.2">
      <c r="A11" s="141" t="s">
        <v>1636</v>
      </c>
      <c r="B11" s="141" t="s">
        <v>579</v>
      </c>
      <c r="C11" s="150" t="s">
        <v>674</v>
      </c>
      <c r="D11" s="499"/>
      <c r="E11" s="171"/>
      <c r="F11" s="148"/>
      <c r="G11" s="147" t="s">
        <v>1760</v>
      </c>
      <c r="H11" s="90">
        <f>COUNTIFS(B:B,"=Highly Advantageous",G:G,"=Function Not Available")</f>
        <v>0</v>
      </c>
      <c r="I11" s="83">
        <f t="shared" si="0"/>
        <v>1</v>
      </c>
      <c r="J11" s="84">
        <f t="shared" si="1"/>
        <v>0</v>
      </c>
      <c r="K11" s="85">
        <f t="shared" si="2"/>
        <v>0</v>
      </c>
    </row>
    <row r="12" spans="1:11" ht="25.5" x14ac:dyDescent="0.2">
      <c r="A12" s="184"/>
      <c r="B12" s="196"/>
      <c r="C12" s="137" t="s">
        <v>610</v>
      </c>
      <c r="D12" s="497"/>
      <c r="E12" s="137"/>
      <c r="F12" s="137"/>
      <c r="G12" s="219"/>
      <c r="H12" s="90">
        <f>COUNTIFS(B:B,"=Highly Advantageous",G:G,"=Exception")</f>
        <v>0</v>
      </c>
      <c r="I12" s="83"/>
      <c r="J12" s="84"/>
      <c r="K12" s="85"/>
    </row>
    <row r="13" spans="1:11" ht="30" customHeight="1" x14ac:dyDescent="0.2">
      <c r="A13" s="141" t="s">
        <v>1637</v>
      </c>
      <c r="B13" s="141" t="s">
        <v>579</v>
      </c>
      <c r="C13" s="194" t="s">
        <v>1053</v>
      </c>
      <c r="D13" s="500"/>
      <c r="E13" s="171"/>
      <c r="F13" s="148"/>
      <c r="G13" s="147" t="s">
        <v>1760</v>
      </c>
      <c r="H13" s="115">
        <f>COUNTIFS(B:B,"=Advantageous",G:G,"=Select from Drop Down List")</f>
        <v>76</v>
      </c>
      <c r="I13" s="83">
        <f t="shared" si="0"/>
        <v>1</v>
      </c>
      <c r="J13" s="84">
        <f t="shared" si="1"/>
        <v>0</v>
      </c>
      <c r="K13" s="85">
        <f t="shared" si="2"/>
        <v>0</v>
      </c>
    </row>
    <row r="14" spans="1:11" ht="30" customHeight="1" x14ac:dyDescent="0.2">
      <c r="A14" s="141" t="s">
        <v>1638</v>
      </c>
      <c r="B14" s="141" t="s">
        <v>579</v>
      </c>
      <c r="C14" s="194" t="s">
        <v>605</v>
      </c>
      <c r="D14" s="500"/>
      <c r="E14" s="171"/>
      <c r="F14" s="148"/>
      <c r="G14" s="147" t="s">
        <v>1760</v>
      </c>
      <c r="H14" s="115">
        <f>COUNTIFS(B:B,"=Advantageous",G:G,"=Function Available")</f>
        <v>0</v>
      </c>
      <c r="I14" s="83">
        <f t="shared" si="0"/>
        <v>1</v>
      </c>
      <c r="J14" s="84">
        <f t="shared" si="1"/>
        <v>0</v>
      </c>
      <c r="K14" s="85">
        <f t="shared" si="2"/>
        <v>0</v>
      </c>
    </row>
    <row r="15" spans="1:11" ht="30" customHeight="1" x14ac:dyDescent="0.2">
      <c r="A15" s="141" t="s">
        <v>1639</v>
      </c>
      <c r="B15" s="141" t="s">
        <v>579</v>
      </c>
      <c r="C15" s="194" t="s">
        <v>29</v>
      </c>
      <c r="D15" s="500"/>
      <c r="E15" s="171"/>
      <c r="F15" s="148"/>
      <c r="G15" s="147" t="s">
        <v>1760</v>
      </c>
      <c r="H15" s="115">
        <f>COUNTIFS(B:B,"=Advantageous",G:G,"=Function Not Available")</f>
        <v>0</v>
      </c>
      <c r="I15" s="83">
        <f t="shared" si="0"/>
        <v>1</v>
      </c>
      <c r="J15" s="84">
        <f t="shared" si="1"/>
        <v>0</v>
      </c>
      <c r="K15" s="85">
        <f t="shared" si="2"/>
        <v>0</v>
      </c>
    </row>
    <row r="16" spans="1:11" ht="30" customHeight="1" x14ac:dyDescent="0.2">
      <c r="A16" s="141" t="s">
        <v>1640</v>
      </c>
      <c r="B16" s="141" t="s">
        <v>579</v>
      </c>
      <c r="C16" s="283" t="s">
        <v>606</v>
      </c>
      <c r="D16" s="501"/>
      <c r="E16" s="171"/>
      <c r="F16" s="148"/>
      <c r="G16" s="147" t="s">
        <v>1760</v>
      </c>
      <c r="H16" s="115">
        <f>COUNTIFS(B:B,"=Advantageous",G:G,"=Exception")</f>
        <v>0</v>
      </c>
      <c r="I16" s="83">
        <f t="shared" si="0"/>
        <v>1</v>
      </c>
      <c r="J16" s="84">
        <f t="shared" si="1"/>
        <v>0</v>
      </c>
      <c r="K16" s="85">
        <f t="shared" si="2"/>
        <v>0</v>
      </c>
    </row>
    <row r="17" spans="1:11" ht="15" customHeight="1" x14ac:dyDescent="0.2">
      <c r="A17" s="136" t="s">
        <v>1048</v>
      </c>
      <c r="B17" s="179"/>
      <c r="C17" s="138"/>
      <c r="D17" s="140"/>
      <c r="E17" s="138"/>
      <c r="F17" s="138"/>
      <c r="G17" s="282"/>
      <c r="I17" s="83"/>
      <c r="J17" s="84"/>
      <c r="K17" s="85"/>
    </row>
    <row r="18" spans="1:11" ht="30" customHeight="1" x14ac:dyDescent="0.2">
      <c r="A18" s="141" t="s">
        <v>1641</v>
      </c>
      <c r="B18" s="141" t="s">
        <v>579</v>
      </c>
      <c r="C18" s="150" t="s">
        <v>1047</v>
      </c>
      <c r="D18" s="502"/>
      <c r="E18" s="171"/>
      <c r="F18" s="284"/>
      <c r="G18" s="147" t="s">
        <v>1760</v>
      </c>
      <c r="I18" s="83">
        <f t="shared" si="0"/>
        <v>1</v>
      </c>
      <c r="J18" s="84">
        <f t="shared" si="1"/>
        <v>0</v>
      </c>
      <c r="K18" s="85">
        <f t="shared" si="2"/>
        <v>0</v>
      </c>
    </row>
    <row r="19" spans="1:11" ht="25.5" x14ac:dyDescent="0.2">
      <c r="A19" s="141" t="s">
        <v>1642</v>
      </c>
      <c r="B19" s="141" t="s">
        <v>579</v>
      </c>
      <c r="C19" s="150" t="s">
        <v>1049</v>
      </c>
      <c r="D19" s="503"/>
      <c r="E19" s="171"/>
      <c r="F19" s="148"/>
      <c r="G19" s="147" t="s">
        <v>1760</v>
      </c>
      <c r="I19" s="83">
        <f t="shared" si="0"/>
        <v>1</v>
      </c>
      <c r="J19" s="84">
        <f t="shared" si="1"/>
        <v>0</v>
      </c>
      <c r="K19" s="85">
        <f t="shared" si="2"/>
        <v>0</v>
      </c>
    </row>
    <row r="20" spans="1:11" ht="45.75" customHeight="1" x14ac:dyDescent="0.2">
      <c r="A20" s="141" t="s">
        <v>1643</v>
      </c>
      <c r="B20" s="141" t="s">
        <v>579</v>
      </c>
      <c r="C20" s="154" t="s">
        <v>1050</v>
      </c>
      <c r="D20" s="504"/>
      <c r="E20" s="171"/>
      <c r="F20" s="148"/>
      <c r="G20" s="147" t="s">
        <v>1760</v>
      </c>
      <c r="I20" s="83">
        <f t="shared" si="0"/>
        <v>1</v>
      </c>
      <c r="J20" s="84">
        <f t="shared" si="1"/>
        <v>0</v>
      </c>
      <c r="K20" s="85">
        <f t="shared" si="2"/>
        <v>0</v>
      </c>
    </row>
    <row r="21" spans="1:11" ht="30" customHeight="1" x14ac:dyDescent="0.2">
      <c r="A21" s="141" t="s">
        <v>1644</v>
      </c>
      <c r="B21" s="141" t="s">
        <v>579</v>
      </c>
      <c r="C21" s="148" t="s">
        <v>1051</v>
      </c>
      <c r="D21" s="504"/>
      <c r="E21" s="171"/>
      <c r="F21" s="148"/>
      <c r="G21" s="147" t="s">
        <v>1760</v>
      </c>
      <c r="I21" s="83">
        <f t="shared" si="0"/>
        <v>1</v>
      </c>
      <c r="J21" s="84">
        <f t="shared" si="1"/>
        <v>0</v>
      </c>
      <c r="K21" s="85">
        <f t="shared" si="2"/>
        <v>0</v>
      </c>
    </row>
    <row r="22" spans="1:11" ht="15" customHeight="1" x14ac:dyDescent="0.2">
      <c r="A22" s="136" t="s">
        <v>1279</v>
      </c>
      <c r="B22" s="179"/>
      <c r="C22" s="138"/>
      <c r="D22" s="140"/>
      <c r="E22" s="138"/>
      <c r="F22" s="138"/>
      <c r="G22" s="282"/>
      <c r="I22" s="83"/>
      <c r="J22" s="84"/>
      <c r="K22" s="85"/>
    </row>
    <row r="23" spans="1:11" ht="30" customHeight="1" x14ac:dyDescent="0.2">
      <c r="A23" s="141" t="s">
        <v>1645</v>
      </c>
      <c r="B23" s="141" t="s">
        <v>579</v>
      </c>
      <c r="C23" s="150" t="s">
        <v>1278</v>
      </c>
      <c r="D23" s="468"/>
      <c r="E23" s="171"/>
      <c r="F23" s="148"/>
      <c r="G23" s="147" t="s">
        <v>1760</v>
      </c>
      <c r="I23" s="83">
        <f t="shared" si="0"/>
        <v>1</v>
      </c>
      <c r="J23" s="84">
        <f t="shared" si="1"/>
        <v>0</v>
      </c>
      <c r="K23" s="85">
        <f t="shared" si="2"/>
        <v>0</v>
      </c>
    </row>
    <row r="24" spans="1:11" ht="30" customHeight="1" x14ac:dyDescent="0.2">
      <c r="A24" s="141" t="s">
        <v>1646</v>
      </c>
      <c r="B24" s="141" t="s">
        <v>579</v>
      </c>
      <c r="C24" s="151" t="s">
        <v>1316</v>
      </c>
      <c r="D24" s="177"/>
      <c r="E24" s="171"/>
      <c r="F24" s="148"/>
      <c r="G24" s="147" t="s">
        <v>1760</v>
      </c>
      <c r="I24" s="83">
        <f t="shared" si="0"/>
        <v>1</v>
      </c>
      <c r="J24" s="84">
        <f t="shared" si="1"/>
        <v>0</v>
      </c>
      <c r="K24" s="85">
        <f t="shared" si="2"/>
        <v>0</v>
      </c>
    </row>
    <row r="25" spans="1:11" ht="30" customHeight="1" x14ac:dyDescent="0.2">
      <c r="A25" s="141" t="s">
        <v>1647</v>
      </c>
      <c r="B25" s="141" t="s">
        <v>579</v>
      </c>
      <c r="C25" s="151" t="s">
        <v>1317</v>
      </c>
      <c r="D25" s="177"/>
      <c r="E25" s="171"/>
      <c r="F25" s="148"/>
      <c r="G25" s="147" t="s">
        <v>1760</v>
      </c>
      <c r="I25" s="83">
        <f t="shared" si="0"/>
        <v>1</v>
      </c>
      <c r="J25" s="84">
        <f t="shared" si="1"/>
        <v>0</v>
      </c>
      <c r="K25" s="85">
        <f t="shared" si="2"/>
        <v>0</v>
      </c>
    </row>
    <row r="26" spans="1:11" ht="30" customHeight="1" x14ac:dyDescent="0.2">
      <c r="A26" s="141" t="s">
        <v>1648</v>
      </c>
      <c r="B26" s="141" t="s">
        <v>579</v>
      </c>
      <c r="C26" s="151" t="s">
        <v>1318</v>
      </c>
      <c r="D26" s="177"/>
      <c r="E26" s="171"/>
      <c r="F26" s="148"/>
      <c r="G26" s="147" t="s">
        <v>1760</v>
      </c>
      <c r="I26" s="83">
        <f t="shared" si="0"/>
        <v>1</v>
      </c>
      <c r="J26" s="84">
        <f t="shared" si="1"/>
        <v>0</v>
      </c>
      <c r="K26" s="85">
        <f t="shared" si="2"/>
        <v>0</v>
      </c>
    </row>
    <row r="27" spans="1:11" ht="30" customHeight="1" x14ac:dyDescent="0.2">
      <c r="A27" s="141" t="s">
        <v>1649</v>
      </c>
      <c r="B27" s="141" t="s">
        <v>579</v>
      </c>
      <c r="C27" s="151" t="s">
        <v>1319</v>
      </c>
      <c r="D27" s="177"/>
      <c r="E27" s="171"/>
      <c r="F27" s="148"/>
      <c r="G27" s="147" t="s">
        <v>1760</v>
      </c>
      <c r="I27" s="83">
        <f t="shared" si="0"/>
        <v>1</v>
      </c>
      <c r="J27" s="84">
        <f t="shared" si="1"/>
        <v>0</v>
      </c>
      <c r="K27" s="85">
        <f t="shared" si="2"/>
        <v>0</v>
      </c>
    </row>
    <row r="28" spans="1:11" ht="30" customHeight="1" x14ac:dyDescent="0.2">
      <c r="A28" s="141" t="s">
        <v>1650</v>
      </c>
      <c r="B28" s="141" t="s">
        <v>579</v>
      </c>
      <c r="C28" s="151" t="s">
        <v>1320</v>
      </c>
      <c r="D28" s="177"/>
      <c r="E28" s="171"/>
      <c r="F28" s="148"/>
      <c r="G28" s="147" t="s">
        <v>1760</v>
      </c>
      <c r="I28" s="83">
        <f t="shared" si="0"/>
        <v>1</v>
      </c>
      <c r="J28" s="84">
        <f t="shared" si="1"/>
        <v>0</v>
      </c>
      <c r="K28" s="85">
        <f t="shared" si="2"/>
        <v>0</v>
      </c>
    </row>
    <row r="29" spans="1:11" ht="30" customHeight="1" x14ac:dyDescent="0.2">
      <c r="A29" s="141" t="s">
        <v>1651</v>
      </c>
      <c r="B29" s="141" t="s">
        <v>579</v>
      </c>
      <c r="C29" s="154" t="s">
        <v>285</v>
      </c>
      <c r="D29" s="177"/>
      <c r="E29" s="171"/>
      <c r="F29" s="148"/>
      <c r="G29" s="147" t="s">
        <v>1760</v>
      </c>
      <c r="I29" s="83">
        <f t="shared" si="0"/>
        <v>1</v>
      </c>
      <c r="J29" s="84">
        <f t="shared" si="1"/>
        <v>0</v>
      </c>
      <c r="K29" s="85">
        <f t="shared" si="2"/>
        <v>0</v>
      </c>
    </row>
    <row r="30" spans="1:11" ht="30" customHeight="1" x14ac:dyDescent="0.2">
      <c r="A30" s="141" t="s">
        <v>1652</v>
      </c>
      <c r="B30" s="141" t="s">
        <v>579</v>
      </c>
      <c r="C30" s="151" t="s">
        <v>1331</v>
      </c>
      <c r="D30" s="177"/>
      <c r="E30" s="171"/>
      <c r="F30" s="148"/>
      <c r="G30" s="147" t="s">
        <v>1760</v>
      </c>
      <c r="I30" s="83">
        <f t="shared" si="0"/>
        <v>1</v>
      </c>
      <c r="J30" s="84">
        <f t="shared" si="1"/>
        <v>0</v>
      </c>
      <c r="K30" s="85">
        <f t="shared" si="2"/>
        <v>0</v>
      </c>
    </row>
    <row r="31" spans="1:11" ht="30" customHeight="1" x14ac:dyDescent="0.2">
      <c r="A31" s="141" t="s">
        <v>1653</v>
      </c>
      <c r="B31" s="141" t="s">
        <v>579</v>
      </c>
      <c r="C31" s="151" t="s">
        <v>1321</v>
      </c>
      <c r="D31" s="177"/>
      <c r="E31" s="171"/>
      <c r="F31" s="148"/>
      <c r="G31" s="147" t="s">
        <v>1760</v>
      </c>
      <c r="I31" s="83">
        <f t="shared" si="0"/>
        <v>1</v>
      </c>
      <c r="J31" s="84">
        <f t="shared" si="1"/>
        <v>0</v>
      </c>
      <c r="K31" s="85">
        <f t="shared" si="2"/>
        <v>0</v>
      </c>
    </row>
    <row r="32" spans="1:11" ht="45" customHeight="1" x14ac:dyDescent="0.2">
      <c r="A32" s="141" t="s">
        <v>1654</v>
      </c>
      <c r="B32" s="141" t="s">
        <v>579</v>
      </c>
      <c r="C32" s="285" t="s">
        <v>1322</v>
      </c>
      <c r="D32" s="411"/>
      <c r="E32" s="171"/>
      <c r="F32" s="148"/>
      <c r="G32" s="147" t="s">
        <v>1760</v>
      </c>
      <c r="I32" s="83">
        <f t="shared" si="0"/>
        <v>1</v>
      </c>
      <c r="J32" s="84">
        <f t="shared" si="1"/>
        <v>0</v>
      </c>
      <c r="K32" s="85">
        <f t="shared" si="2"/>
        <v>0</v>
      </c>
    </row>
    <row r="33" spans="1:11" ht="30" customHeight="1" x14ac:dyDescent="0.2">
      <c r="A33" s="141" t="s">
        <v>1655</v>
      </c>
      <c r="B33" s="141" t="s">
        <v>579</v>
      </c>
      <c r="C33" s="286" t="s">
        <v>200</v>
      </c>
      <c r="D33" s="411"/>
      <c r="E33" s="171"/>
      <c r="F33" s="148"/>
      <c r="G33" s="147" t="s">
        <v>1760</v>
      </c>
      <c r="I33" s="83">
        <f t="shared" si="0"/>
        <v>1</v>
      </c>
      <c r="J33" s="84">
        <f t="shared" si="1"/>
        <v>0</v>
      </c>
      <c r="K33" s="85">
        <f t="shared" si="2"/>
        <v>0</v>
      </c>
    </row>
    <row r="34" spans="1:11" ht="30" customHeight="1" x14ac:dyDescent="0.2">
      <c r="A34" s="141" t="s">
        <v>1656</v>
      </c>
      <c r="B34" s="141" t="s">
        <v>579</v>
      </c>
      <c r="C34" s="286" t="s">
        <v>201</v>
      </c>
      <c r="D34" s="411"/>
      <c r="E34" s="171"/>
      <c r="F34" s="148"/>
      <c r="G34" s="147" t="s">
        <v>1760</v>
      </c>
      <c r="I34" s="83">
        <f t="shared" si="0"/>
        <v>1</v>
      </c>
      <c r="J34" s="84">
        <f t="shared" si="1"/>
        <v>0</v>
      </c>
      <c r="K34" s="85">
        <f t="shared" si="2"/>
        <v>0</v>
      </c>
    </row>
    <row r="35" spans="1:11" ht="30" customHeight="1" x14ac:dyDescent="0.2">
      <c r="A35" s="141" t="s">
        <v>1657</v>
      </c>
      <c r="B35" s="141" t="s">
        <v>579</v>
      </c>
      <c r="C35" s="286" t="s">
        <v>1323</v>
      </c>
      <c r="D35" s="411"/>
      <c r="E35" s="171"/>
      <c r="F35" s="148"/>
      <c r="G35" s="147" t="s">
        <v>1760</v>
      </c>
      <c r="I35" s="83">
        <f t="shared" si="0"/>
        <v>1</v>
      </c>
      <c r="J35" s="84">
        <f t="shared" si="1"/>
        <v>0</v>
      </c>
      <c r="K35" s="85">
        <f t="shared" si="2"/>
        <v>0</v>
      </c>
    </row>
    <row r="36" spans="1:11" ht="30" customHeight="1" x14ac:dyDescent="0.2">
      <c r="A36" s="141" t="s">
        <v>1658</v>
      </c>
      <c r="B36" s="141" t="s">
        <v>579</v>
      </c>
      <c r="C36" s="286" t="s">
        <v>1324</v>
      </c>
      <c r="D36" s="411"/>
      <c r="E36" s="171"/>
      <c r="F36" s="148"/>
      <c r="G36" s="147" t="s">
        <v>1760</v>
      </c>
      <c r="I36" s="83">
        <f t="shared" si="0"/>
        <v>1</v>
      </c>
      <c r="J36" s="84">
        <f t="shared" si="1"/>
        <v>0</v>
      </c>
      <c r="K36" s="85">
        <f t="shared" si="2"/>
        <v>0</v>
      </c>
    </row>
    <row r="37" spans="1:11" ht="30" customHeight="1" x14ac:dyDescent="0.2">
      <c r="A37" s="141" t="s">
        <v>1659</v>
      </c>
      <c r="B37" s="141" t="s">
        <v>579</v>
      </c>
      <c r="C37" s="286" t="s">
        <v>1325</v>
      </c>
      <c r="D37" s="411"/>
      <c r="E37" s="171"/>
      <c r="F37" s="148"/>
      <c r="G37" s="147" t="s">
        <v>1760</v>
      </c>
      <c r="I37" s="83">
        <f t="shared" si="0"/>
        <v>1</v>
      </c>
      <c r="J37" s="84">
        <f t="shared" si="1"/>
        <v>0</v>
      </c>
      <c r="K37" s="85">
        <f t="shared" si="2"/>
        <v>0</v>
      </c>
    </row>
    <row r="38" spans="1:11" ht="30" customHeight="1" x14ac:dyDescent="0.2">
      <c r="A38" s="141" t="s">
        <v>1660</v>
      </c>
      <c r="B38" s="141" t="s">
        <v>579</v>
      </c>
      <c r="C38" s="286" t="s">
        <v>1326</v>
      </c>
      <c r="D38" s="411"/>
      <c r="E38" s="171"/>
      <c r="F38" s="148"/>
      <c r="G38" s="147" t="s">
        <v>1760</v>
      </c>
      <c r="I38" s="83">
        <f t="shared" si="0"/>
        <v>1</v>
      </c>
      <c r="J38" s="84">
        <f t="shared" si="1"/>
        <v>0</v>
      </c>
      <c r="K38" s="85">
        <f t="shared" si="2"/>
        <v>0</v>
      </c>
    </row>
    <row r="39" spans="1:11" ht="30" customHeight="1" x14ac:dyDescent="0.2">
      <c r="A39" s="141" t="s">
        <v>1661</v>
      </c>
      <c r="B39" s="141" t="s">
        <v>579</v>
      </c>
      <c r="C39" s="286" t="s">
        <v>1327</v>
      </c>
      <c r="D39" s="411"/>
      <c r="E39" s="171"/>
      <c r="F39" s="148"/>
      <c r="G39" s="147" t="s">
        <v>1760</v>
      </c>
      <c r="I39" s="83">
        <f t="shared" si="0"/>
        <v>1</v>
      </c>
      <c r="J39" s="84">
        <f t="shared" si="1"/>
        <v>0</v>
      </c>
      <c r="K39" s="85">
        <f t="shared" si="2"/>
        <v>0</v>
      </c>
    </row>
    <row r="40" spans="1:11" ht="30" customHeight="1" x14ac:dyDescent="0.2">
      <c r="A40" s="141" t="s">
        <v>1662</v>
      </c>
      <c r="B40" s="141" t="s">
        <v>579</v>
      </c>
      <c r="C40" s="151" t="s">
        <v>1328</v>
      </c>
      <c r="D40" s="411"/>
      <c r="E40" s="171"/>
      <c r="F40" s="148"/>
      <c r="G40" s="147" t="s">
        <v>1760</v>
      </c>
      <c r="I40" s="83">
        <f t="shared" si="0"/>
        <v>1</v>
      </c>
      <c r="J40" s="84">
        <f t="shared" si="1"/>
        <v>0</v>
      </c>
      <c r="K40" s="85">
        <f t="shared" si="2"/>
        <v>0</v>
      </c>
    </row>
    <row r="41" spans="1:11" ht="30" customHeight="1" x14ac:dyDescent="0.2">
      <c r="A41" s="141" t="s">
        <v>1663</v>
      </c>
      <c r="B41" s="141" t="s">
        <v>579</v>
      </c>
      <c r="C41" s="151" t="s">
        <v>1329</v>
      </c>
      <c r="D41" s="411"/>
      <c r="E41" s="171"/>
      <c r="F41" s="148"/>
      <c r="G41" s="147" t="s">
        <v>1760</v>
      </c>
      <c r="I41" s="83">
        <f t="shared" si="0"/>
        <v>1</v>
      </c>
      <c r="J41" s="84">
        <f t="shared" si="1"/>
        <v>0</v>
      </c>
      <c r="K41" s="85">
        <f t="shared" si="2"/>
        <v>0</v>
      </c>
    </row>
    <row r="42" spans="1:11" ht="30" customHeight="1" x14ac:dyDescent="0.2">
      <c r="A42" s="141" t="s">
        <v>1664</v>
      </c>
      <c r="B42" s="141" t="s">
        <v>579</v>
      </c>
      <c r="C42" s="151" t="s">
        <v>1330</v>
      </c>
      <c r="D42" s="411"/>
      <c r="E42" s="171"/>
      <c r="F42" s="148"/>
      <c r="G42" s="147" t="s">
        <v>1760</v>
      </c>
      <c r="I42" s="83">
        <f t="shared" si="0"/>
        <v>1</v>
      </c>
      <c r="J42" s="84">
        <f t="shared" si="1"/>
        <v>0</v>
      </c>
      <c r="K42" s="85">
        <f t="shared" si="2"/>
        <v>0</v>
      </c>
    </row>
    <row r="43" spans="1:11" ht="30" customHeight="1" x14ac:dyDescent="0.2">
      <c r="A43" s="141" t="s">
        <v>1665</v>
      </c>
      <c r="B43" s="141" t="s">
        <v>579</v>
      </c>
      <c r="C43" s="151" t="s">
        <v>1332</v>
      </c>
      <c r="D43" s="411"/>
      <c r="E43" s="171"/>
      <c r="F43" s="148"/>
      <c r="G43" s="147" t="s">
        <v>1760</v>
      </c>
      <c r="I43" s="83">
        <f t="shared" si="0"/>
        <v>1</v>
      </c>
      <c r="J43" s="84">
        <f t="shared" si="1"/>
        <v>0</v>
      </c>
      <c r="K43" s="85">
        <f t="shared" si="2"/>
        <v>0</v>
      </c>
    </row>
    <row r="44" spans="1:11" ht="30" customHeight="1" x14ac:dyDescent="0.2">
      <c r="A44" s="184"/>
      <c r="B44" s="196"/>
      <c r="C44" s="137" t="s">
        <v>1308</v>
      </c>
      <c r="D44" s="369"/>
      <c r="E44" s="137"/>
      <c r="F44" s="137"/>
      <c r="G44" s="219"/>
      <c r="I44" s="83"/>
      <c r="J44" s="84"/>
      <c r="K44" s="85"/>
    </row>
    <row r="45" spans="1:11" ht="30" customHeight="1" x14ac:dyDescent="0.2">
      <c r="A45" s="141" t="s">
        <v>1666</v>
      </c>
      <c r="B45" s="141" t="s">
        <v>579</v>
      </c>
      <c r="C45" s="212" t="s">
        <v>1281</v>
      </c>
      <c r="D45" s="505"/>
      <c r="E45" s="171"/>
      <c r="F45" s="220"/>
      <c r="G45" s="147" t="s">
        <v>1760</v>
      </c>
      <c r="I45" s="83">
        <f t="shared" si="0"/>
        <v>1</v>
      </c>
      <c r="J45" s="84">
        <f t="shared" si="1"/>
        <v>0</v>
      </c>
      <c r="K45" s="85">
        <f t="shared" si="2"/>
        <v>0</v>
      </c>
    </row>
    <row r="46" spans="1:11" ht="30" customHeight="1" x14ac:dyDescent="0.2">
      <c r="A46" s="141" t="s">
        <v>1667</v>
      </c>
      <c r="B46" s="141" t="s">
        <v>579</v>
      </c>
      <c r="C46" s="202" t="s">
        <v>1282</v>
      </c>
      <c r="D46" s="177"/>
      <c r="E46" s="171"/>
      <c r="F46" s="148"/>
      <c r="G46" s="147" t="s">
        <v>1760</v>
      </c>
      <c r="I46" s="83">
        <f t="shared" si="0"/>
        <v>1</v>
      </c>
      <c r="J46" s="84">
        <f t="shared" si="1"/>
        <v>0</v>
      </c>
      <c r="K46" s="85">
        <f t="shared" si="2"/>
        <v>0</v>
      </c>
    </row>
    <row r="47" spans="1:11" ht="30" customHeight="1" x14ac:dyDescent="0.2">
      <c r="A47" s="141" t="s">
        <v>1668</v>
      </c>
      <c r="B47" s="141" t="s">
        <v>579</v>
      </c>
      <c r="C47" s="202" t="s">
        <v>1280</v>
      </c>
      <c r="D47" s="469"/>
      <c r="E47" s="171"/>
      <c r="F47" s="150"/>
      <c r="G47" s="147" t="s">
        <v>1760</v>
      </c>
      <c r="I47" s="83">
        <f t="shared" si="0"/>
        <v>1</v>
      </c>
      <c r="J47" s="84">
        <f t="shared" si="1"/>
        <v>0</v>
      </c>
      <c r="K47" s="85">
        <f t="shared" si="2"/>
        <v>0</v>
      </c>
    </row>
    <row r="48" spans="1:11" ht="30" customHeight="1" x14ac:dyDescent="0.2">
      <c r="A48" s="141" t="s">
        <v>1669</v>
      </c>
      <c r="B48" s="141" t="s">
        <v>579</v>
      </c>
      <c r="C48" s="202" t="s">
        <v>1283</v>
      </c>
      <c r="D48" s="177"/>
      <c r="E48" s="171"/>
      <c r="F48" s="148"/>
      <c r="G48" s="147" t="s">
        <v>1760</v>
      </c>
      <c r="I48" s="83">
        <f t="shared" si="0"/>
        <v>1</v>
      </c>
      <c r="J48" s="84">
        <f t="shared" si="1"/>
        <v>0</v>
      </c>
      <c r="K48" s="85">
        <f t="shared" si="2"/>
        <v>0</v>
      </c>
    </row>
    <row r="49" spans="1:11" ht="30" customHeight="1" x14ac:dyDescent="0.2">
      <c r="A49" s="141" t="s">
        <v>1670</v>
      </c>
      <c r="B49" s="141" t="s">
        <v>579</v>
      </c>
      <c r="C49" s="237" t="s">
        <v>1284</v>
      </c>
      <c r="D49" s="471"/>
      <c r="E49" s="171"/>
      <c r="F49" s="224"/>
      <c r="G49" s="147" t="s">
        <v>1760</v>
      </c>
      <c r="I49" s="83">
        <f t="shared" si="0"/>
        <v>1</v>
      </c>
      <c r="J49" s="84">
        <f t="shared" si="1"/>
        <v>0</v>
      </c>
      <c r="K49" s="85">
        <f t="shared" si="2"/>
        <v>0</v>
      </c>
    </row>
    <row r="50" spans="1:11" ht="30" customHeight="1" x14ac:dyDescent="0.2">
      <c r="A50" s="184"/>
      <c r="B50" s="185"/>
      <c r="C50" s="137" t="s">
        <v>1309</v>
      </c>
      <c r="D50" s="369"/>
      <c r="E50" s="137"/>
      <c r="F50" s="137"/>
      <c r="G50" s="219"/>
      <c r="I50" s="83"/>
      <c r="J50" s="84"/>
      <c r="K50" s="85"/>
    </row>
    <row r="51" spans="1:11" ht="30" customHeight="1" x14ac:dyDescent="0.2">
      <c r="A51" s="141" t="s">
        <v>1671</v>
      </c>
      <c r="B51" s="141" t="s">
        <v>579</v>
      </c>
      <c r="C51" s="202" t="s">
        <v>1285</v>
      </c>
      <c r="D51" s="177"/>
      <c r="E51" s="171"/>
      <c r="F51" s="148"/>
      <c r="G51" s="147" t="s">
        <v>1760</v>
      </c>
      <c r="I51" s="83">
        <f t="shared" si="0"/>
        <v>1</v>
      </c>
      <c r="J51" s="84">
        <f t="shared" si="1"/>
        <v>0</v>
      </c>
      <c r="K51" s="85">
        <f t="shared" si="2"/>
        <v>0</v>
      </c>
    </row>
    <row r="52" spans="1:11" ht="30" customHeight="1" x14ac:dyDescent="0.2">
      <c r="A52" s="141" t="s">
        <v>1672</v>
      </c>
      <c r="B52" s="141" t="s">
        <v>579</v>
      </c>
      <c r="C52" s="202" t="s">
        <v>1286</v>
      </c>
      <c r="D52" s="177"/>
      <c r="E52" s="171"/>
      <c r="F52" s="148"/>
      <c r="G52" s="147" t="s">
        <v>1760</v>
      </c>
      <c r="I52" s="83">
        <f t="shared" si="0"/>
        <v>1</v>
      </c>
      <c r="J52" s="84">
        <f t="shared" si="1"/>
        <v>0</v>
      </c>
      <c r="K52" s="85">
        <f t="shared" si="2"/>
        <v>0</v>
      </c>
    </row>
    <row r="53" spans="1:11" ht="30" customHeight="1" x14ac:dyDescent="0.2">
      <c r="A53" s="141" t="s">
        <v>1673</v>
      </c>
      <c r="B53" s="141" t="s">
        <v>579</v>
      </c>
      <c r="C53" s="202" t="s">
        <v>1287</v>
      </c>
      <c r="D53" s="177"/>
      <c r="E53" s="171"/>
      <c r="F53" s="148"/>
      <c r="G53" s="147" t="s">
        <v>1760</v>
      </c>
      <c r="I53" s="83">
        <f t="shared" si="0"/>
        <v>1</v>
      </c>
      <c r="J53" s="84">
        <f t="shared" si="1"/>
        <v>0</v>
      </c>
      <c r="K53" s="85">
        <f t="shared" si="2"/>
        <v>0</v>
      </c>
    </row>
    <row r="54" spans="1:11" ht="30" customHeight="1" x14ac:dyDescent="0.2">
      <c r="A54" s="141" t="s">
        <v>1674</v>
      </c>
      <c r="B54" s="141" t="s">
        <v>579</v>
      </c>
      <c r="C54" s="202" t="s">
        <v>1288</v>
      </c>
      <c r="D54" s="177"/>
      <c r="E54" s="171"/>
      <c r="F54" s="148"/>
      <c r="G54" s="147" t="s">
        <v>1760</v>
      </c>
      <c r="I54" s="83">
        <f t="shared" si="0"/>
        <v>1</v>
      </c>
      <c r="J54" s="84">
        <f t="shared" si="1"/>
        <v>0</v>
      </c>
      <c r="K54" s="85">
        <f t="shared" si="2"/>
        <v>0</v>
      </c>
    </row>
    <row r="55" spans="1:11" ht="30" customHeight="1" x14ac:dyDescent="0.2">
      <c r="A55" s="141" t="s">
        <v>1675</v>
      </c>
      <c r="B55" s="141" t="s">
        <v>579</v>
      </c>
      <c r="C55" s="202" t="s">
        <v>658</v>
      </c>
      <c r="D55" s="177"/>
      <c r="E55" s="171"/>
      <c r="F55" s="148"/>
      <c r="G55" s="147" t="s">
        <v>1760</v>
      </c>
      <c r="I55" s="83">
        <f t="shared" si="0"/>
        <v>1</v>
      </c>
      <c r="J55" s="84">
        <f t="shared" si="1"/>
        <v>0</v>
      </c>
      <c r="K55" s="85">
        <f t="shared" si="2"/>
        <v>0</v>
      </c>
    </row>
    <row r="56" spans="1:11" ht="30" customHeight="1" x14ac:dyDescent="0.2">
      <c r="A56" s="141" t="s">
        <v>1676</v>
      </c>
      <c r="B56" s="141" t="s">
        <v>579</v>
      </c>
      <c r="C56" s="202" t="s">
        <v>1289</v>
      </c>
      <c r="D56" s="177"/>
      <c r="E56" s="171"/>
      <c r="F56" s="148"/>
      <c r="G56" s="147" t="s">
        <v>1760</v>
      </c>
      <c r="I56" s="83">
        <f t="shared" si="0"/>
        <v>1</v>
      </c>
      <c r="J56" s="84">
        <f t="shared" si="1"/>
        <v>0</v>
      </c>
      <c r="K56" s="85">
        <f t="shared" si="2"/>
        <v>0</v>
      </c>
    </row>
    <row r="57" spans="1:11" ht="30" customHeight="1" x14ac:dyDescent="0.2">
      <c r="A57" s="141" t="s">
        <v>1677</v>
      </c>
      <c r="B57" s="141" t="s">
        <v>579</v>
      </c>
      <c r="C57" s="202" t="s">
        <v>1290</v>
      </c>
      <c r="D57" s="177"/>
      <c r="E57" s="171"/>
      <c r="F57" s="148"/>
      <c r="G57" s="147" t="s">
        <v>1760</v>
      </c>
      <c r="I57" s="83">
        <f t="shared" si="0"/>
        <v>1</v>
      </c>
      <c r="J57" s="84">
        <f t="shared" si="1"/>
        <v>0</v>
      </c>
      <c r="K57" s="85">
        <f t="shared" si="2"/>
        <v>0</v>
      </c>
    </row>
    <row r="58" spans="1:11" ht="30" customHeight="1" x14ac:dyDescent="0.2">
      <c r="A58" s="141" t="s">
        <v>1678</v>
      </c>
      <c r="B58" s="141" t="s">
        <v>579</v>
      </c>
      <c r="C58" s="202" t="s">
        <v>1291</v>
      </c>
      <c r="D58" s="177"/>
      <c r="E58" s="171"/>
      <c r="F58" s="148"/>
      <c r="G58" s="147" t="s">
        <v>1760</v>
      </c>
      <c r="I58" s="83">
        <f t="shared" si="0"/>
        <v>1</v>
      </c>
      <c r="J58" s="84">
        <f t="shared" si="1"/>
        <v>0</v>
      </c>
      <c r="K58" s="85">
        <f t="shared" si="2"/>
        <v>0</v>
      </c>
    </row>
    <row r="59" spans="1:11" ht="30" customHeight="1" x14ac:dyDescent="0.2">
      <c r="A59" s="141" t="s">
        <v>1679</v>
      </c>
      <c r="B59" s="141" t="s">
        <v>579</v>
      </c>
      <c r="C59" s="202" t="s">
        <v>1292</v>
      </c>
      <c r="D59" s="177"/>
      <c r="E59" s="171"/>
      <c r="F59" s="148"/>
      <c r="G59" s="147" t="s">
        <v>1760</v>
      </c>
      <c r="I59" s="83">
        <f t="shared" si="0"/>
        <v>1</v>
      </c>
      <c r="J59" s="84">
        <f t="shared" si="1"/>
        <v>0</v>
      </c>
      <c r="K59" s="85">
        <f t="shared" si="2"/>
        <v>0</v>
      </c>
    </row>
    <row r="60" spans="1:11" ht="30" customHeight="1" x14ac:dyDescent="0.2">
      <c r="A60" s="141" t="s">
        <v>1680</v>
      </c>
      <c r="B60" s="141" t="s">
        <v>579</v>
      </c>
      <c r="C60" s="202" t="s">
        <v>1293</v>
      </c>
      <c r="D60" s="177"/>
      <c r="E60" s="171"/>
      <c r="F60" s="148"/>
      <c r="G60" s="147" t="s">
        <v>1760</v>
      </c>
      <c r="I60" s="83">
        <f t="shared" si="0"/>
        <v>1</v>
      </c>
      <c r="J60" s="84">
        <f t="shared" si="1"/>
        <v>0</v>
      </c>
      <c r="K60" s="85">
        <f t="shared" si="2"/>
        <v>0</v>
      </c>
    </row>
    <row r="61" spans="1:11" ht="30" customHeight="1" x14ac:dyDescent="0.2">
      <c r="A61" s="141" t="s">
        <v>1681</v>
      </c>
      <c r="B61" s="141" t="s">
        <v>579</v>
      </c>
      <c r="C61" s="202" t="s">
        <v>1294</v>
      </c>
      <c r="D61" s="177"/>
      <c r="E61" s="171"/>
      <c r="F61" s="148"/>
      <c r="G61" s="147" t="s">
        <v>1760</v>
      </c>
      <c r="I61" s="83">
        <f t="shared" si="0"/>
        <v>1</v>
      </c>
      <c r="J61" s="84">
        <f t="shared" si="1"/>
        <v>0</v>
      </c>
      <c r="K61" s="85">
        <f t="shared" si="2"/>
        <v>0</v>
      </c>
    </row>
    <row r="62" spans="1:11" ht="30" customHeight="1" x14ac:dyDescent="0.2">
      <c r="A62" s="141" t="s">
        <v>1682</v>
      </c>
      <c r="B62" s="141" t="s">
        <v>579</v>
      </c>
      <c r="C62" s="202" t="s">
        <v>1295</v>
      </c>
      <c r="D62" s="177"/>
      <c r="E62" s="171"/>
      <c r="F62" s="148"/>
      <c r="G62" s="147" t="s">
        <v>1760</v>
      </c>
      <c r="I62" s="83">
        <f t="shared" si="0"/>
        <v>1</v>
      </c>
      <c r="J62" s="84">
        <f t="shared" si="1"/>
        <v>0</v>
      </c>
      <c r="K62" s="85">
        <f t="shared" si="2"/>
        <v>0</v>
      </c>
    </row>
    <row r="63" spans="1:11" ht="30" customHeight="1" x14ac:dyDescent="0.2">
      <c r="A63" s="141" t="s">
        <v>1683</v>
      </c>
      <c r="B63" s="141" t="s">
        <v>579</v>
      </c>
      <c r="C63" s="237" t="s">
        <v>1296</v>
      </c>
      <c r="D63" s="471"/>
      <c r="E63" s="171"/>
      <c r="F63" s="224"/>
      <c r="G63" s="147" t="s">
        <v>1760</v>
      </c>
      <c r="I63" s="83">
        <f t="shared" si="0"/>
        <v>1</v>
      </c>
      <c r="J63" s="84">
        <f t="shared" si="1"/>
        <v>0</v>
      </c>
      <c r="K63" s="85">
        <f t="shared" si="2"/>
        <v>0</v>
      </c>
    </row>
    <row r="64" spans="1:11" ht="30" customHeight="1" x14ac:dyDescent="0.2">
      <c r="A64" s="184"/>
      <c r="B64" s="185"/>
      <c r="C64" s="137" t="s">
        <v>1310</v>
      </c>
      <c r="D64" s="369"/>
      <c r="E64" s="137"/>
      <c r="F64" s="137"/>
      <c r="G64" s="219"/>
      <c r="I64" s="83"/>
      <c r="J64" s="84"/>
      <c r="K64" s="85"/>
    </row>
    <row r="65" spans="1:11" ht="30" customHeight="1" x14ac:dyDescent="0.2">
      <c r="A65" s="141" t="s">
        <v>1684</v>
      </c>
      <c r="B65" s="141" t="s">
        <v>579</v>
      </c>
      <c r="C65" s="212" t="s">
        <v>1297</v>
      </c>
      <c r="D65" s="505"/>
      <c r="E65" s="171"/>
      <c r="F65" s="220"/>
      <c r="G65" s="147" t="s">
        <v>1760</v>
      </c>
      <c r="I65" s="83">
        <f t="shared" si="0"/>
        <v>1</v>
      </c>
      <c r="J65" s="84">
        <f t="shared" si="1"/>
        <v>0</v>
      </c>
      <c r="K65" s="85">
        <f t="shared" si="2"/>
        <v>0</v>
      </c>
    </row>
    <row r="66" spans="1:11" ht="30" customHeight="1" x14ac:dyDescent="0.2">
      <c r="A66" s="141" t="s">
        <v>1685</v>
      </c>
      <c r="B66" s="141" t="s">
        <v>579</v>
      </c>
      <c r="C66" s="202" t="s">
        <v>1298</v>
      </c>
      <c r="D66" s="177"/>
      <c r="E66" s="171"/>
      <c r="F66" s="148"/>
      <c r="G66" s="147" t="s">
        <v>1760</v>
      </c>
      <c r="I66" s="83">
        <f t="shared" si="0"/>
        <v>1</v>
      </c>
      <c r="J66" s="84">
        <f t="shared" si="1"/>
        <v>0</v>
      </c>
      <c r="K66" s="85">
        <f t="shared" si="2"/>
        <v>0</v>
      </c>
    </row>
    <row r="67" spans="1:11" ht="30" customHeight="1" x14ac:dyDescent="0.2">
      <c r="A67" s="141" t="s">
        <v>1686</v>
      </c>
      <c r="B67" s="141" t="s">
        <v>579</v>
      </c>
      <c r="C67" s="202" t="s">
        <v>1299</v>
      </c>
      <c r="D67" s="177"/>
      <c r="E67" s="171"/>
      <c r="F67" s="148"/>
      <c r="G67" s="147" t="s">
        <v>1760</v>
      </c>
      <c r="I67" s="83">
        <f t="shared" si="0"/>
        <v>1</v>
      </c>
      <c r="J67" s="84">
        <f t="shared" si="1"/>
        <v>0</v>
      </c>
      <c r="K67" s="85">
        <f t="shared" si="2"/>
        <v>0</v>
      </c>
    </row>
    <row r="68" spans="1:11" ht="30" customHeight="1" x14ac:dyDescent="0.2">
      <c r="A68" s="141" t="s">
        <v>1687</v>
      </c>
      <c r="B68" s="141" t="s">
        <v>579</v>
      </c>
      <c r="C68" s="202" t="s">
        <v>1300</v>
      </c>
      <c r="D68" s="177"/>
      <c r="E68" s="171"/>
      <c r="F68" s="148"/>
      <c r="G68" s="147" t="s">
        <v>1760</v>
      </c>
      <c r="I68" s="83">
        <f t="shared" si="0"/>
        <v>1</v>
      </c>
      <c r="J68" s="84">
        <f t="shared" si="1"/>
        <v>0</v>
      </c>
      <c r="K68" s="85">
        <f t="shared" si="2"/>
        <v>0</v>
      </c>
    </row>
    <row r="69" spans="1:11" ht="30" customHeight="1" x14ac:dyDescent="0.2">
      <c r="A69" s="141" t="s">
        <v>1688</v>
      </c>
      <c r="B69" s="141" t="s">
        <v>579</v>
      </c>
      <c r="C69" s="202" t="s">
        <v>1302</v>
      </c>
      <c r="D69" s="177"/>
      <c r="E69" s="171"/>
      <c r="F69" s="148"/>
      <c r="G69" s="147" t="s">
        <v>1760</v>
      </c>
      <c r="I69" s="83">
        <f t="shared" ref="I69:I92" si="3">IF(NOT(ISBLANK($B69)),VLOOKUP($B69,SpecData,2,FALSE),"")</f>
        <v>1</v>
      </c>
      <c r="J69" s="84">
        <f t="shared" ref="J69:J92" si="4">VLOOKUP(G69,AvailabilityData,2,FALSE)</f>
        <v>0</v>
      </c>
      <c r="K69" s="85">
        <f t="shared" ref="K69:K92" si="5">I69*J69</f>
        <v>0</v>
      </c>
    </row>
    <row r="70" spans="1:11" ht="30" customHeight="1" x14ac:dyDescent="0.2">
      <c r="A70" s="141" t="s">
        <v>1689</v>
      </c>
      <c r="B70" s="141" t="s">
        <v>579</v>
      </c>
      <c r="C70" s="237" t="s">
        <v>1301</v>
      </c>
      <c r="D70" s="471"/>
      <c r="E70" s="171"/>
      <c r="F70" s="224"/>
      <c r="G70" s="147" t="s">
        <v>1760</v>
      </c>
      <c r="I70" s="83">
        <f t="shared" si="3"/>
        <v>1</v>
      </c>
      <c r="J70" s="84">
        <f t="shared" si="4"/>
        <v>0</v>
      </c>
      <c r="K70" s="85">
        <f t="shared" si="5"/>
        <v>0</v>
      </c>
    </row>
    <row r="71" spans="1:11" ht="45" customHeight="1" x14ac:dyDescent="0.2">
      <c r="A71" s="184"/>
      <c r="B71" s="185"/>
      <c r="C71" s="137" t="s">
        <v>1311</v>
      </c>
      <c r="D71" s="369"/>
      <c r="E71" s="137"/>
      <c r="F71" s="137"/>
      <c r="G71" s="219"/>
      <c r="I71" s="83"/>
      <c r="J71" s="84"/>
      <c r="K71" s="85"/>
    </row>
    <row r="72" spans="1:11" ht="30" customHeight="1" x14ac:dyDescent="0.2">
      <c r="A72" s="141" t="s">
        <v>1690</v>
      </c>
      <c r="B72" s="141" t="s">
        <v>579</v>
      </c>
      <c r="C72" s="212" t="s">
        <v>1303</v>
      </c>
      <c r="D72" s="505"/>
      <c r="E72" s="171"/>
      <c r="F72" s="220"/>
      <c r="G72" s="147" t="s">
        <v>1760</v>
      </c>
      <c r="I72" s="83">
        <f t="shared" si="3"/>
        <v>1</v>
      </c>
      <c r="J72" s="84">
        <f t="shared" si="4"/>
        <v>0</v>
      </c>
      <c r="K72" s="85">
        <f t="shared" si="5"/>
        <v>0</v>
      </c>
    </row>
    <row r="73" spans="1:11" ht="30" customHeight="1" x14ac:dyDescent="0.2">
      <c r="A73" s="141" t="s">
        <v>1691</v>
      </c>
      <c r="B73" s="141" t="s">
        <v>579</v>
      </c>
      <c r="C73" s="237" t="s">
        <v>1304</v>
      </c>
      <c r="D73" s="471"/>
      <c r="E73" s="171"/>
      <c r="F73" s="224"/>
      <c r="G73" s="147" t="s">
        <v>1760</v>
      </c>
      <c r="I73" s="83">
        <f t="shared" si="3"/>
        <v>1</v>
      </c>
      <c r="J73" s="84">
        <f t="shared" si="4"/>
        <v>0</v>
      </c>
      <c r="K73" s="85">
        <f t="shared" si="5"/>
        <v>0</v>
      </c>
    </row>
    <row r="74" spans="1:11" ht="45" customHeight="1" x14ac:dyDescent="0.2">
      <c r="A74" s="184"/>
      <c r="B74" s="185"/>
      <c r="C74" s="137" t="s">
        <v>1312</v>
      </c>
      <c r="D74" s="369"/>
      <c r="E74" s="137"/>
      <c r="F74" s="137"/>
      <c r="G74" s="219"/>
      <c r="I74" s="83"/>
      <c r="J74" s="84"/>
      <c r="K74" s="85"/>
    </row>
    <row r="75" spans="1:11" ht="30" customHeight="1" x14ac:dyDescent="0.2">
      <c r="A75" s="141" t="s">
        <v>1692</v>
      </c>
      <c r="B75" s="141" t="s">
        <v>579</v>
      </c>
      <c r="C75" s="212" t="s">
        <v>1305</v>
      </c>
      <c r="D75" s="505"/>
      <c r="E75" s="171"/>
      <c r="F75" s="220"/>
      <c r="G75" s="147" t="s">
        <v>1760</v>
      </c>
      <c r="I75" s="83">
        <f t="shared" si="3"/>
        <v>1</v>
      </c>
      <c r="J75" s="84">
        <f t="shared" si="4"/>
        <v>0</v>
      </c>
      <c r="K75" s="85">
        <f t="shared" si="5"/>
        <v>0</v>
      </c>
    </row>
    <row r="76" spans="1:11" ht="30" customHeight="1" x14ac:dyDescent="0.2">
      <c r="A76" s="141" t="s">
        <v>1693</v>
      </c>
      <c r="B76" s="141" t="s">
        <v>579</v>
      </c>
      <c r="C76" s="202" t="s">
        <v>1306</v>
      </c>
      <c r="D76" s="177"/>
      <c r="E76" s="171"/>
      <c r="F76" s="148"/>
      <c r="G76" s="147" t="s">
        <v>1760</v>
      </c>
      <c r="I76" s="83">
        <f t="shared" si="3"/>
        <v>1</v>
      </c>
      <c r="J76" s="84">
        <f t="shared" si="4"/>
        <v>0</v>
      </c>
      <c r="K76" s="85">
        <f t="shared" si="5"/>
        <v>0</v>
      </c>
    </row>
    <row r="77" spans="1:11" ht="30" customHeight="1" x14ac:dyDescent="0.2">
      <c r="A77" s="141" t="s">
        <v>1694</v>
      </c>
      <c r="B77" s="141" t="s">
        <v>579</v>
      </c>
      <c r="C77" s="202" t="s">
        <v>1307</v>
      </c>
      <c r="D77" s="177"/>
      <c r="E77" s="171"/>
      <c r="F77" s="148"/>
      <c r="G77" s="147" t="s">
        <v>1760</v>
      </c>
      <c r="I77" s="83">
        <f t="shared" si="3"/>
        <v>1</v>
      </c>
      <c r="J77" s="84">
        <f t="shared" si="4"/>
        <v>0</v>
      </c>
      <c r="K77" s="85">
        <f t="shared" si="5"/>
        <v>0</v>
      </c>
    </row>
    <row r="78" spans="1:11" ht="30" customHeight="1" x14ac:dyDescent="0.2">
      <c r="A78" s="141" t="s">
        <v>1695</v>
      </c>
      <c r="B78" s="141" t="s">
        <v>579</v>
      </c>
      <c r="C78" s="202" t="s">
        <v>1303</v>
      </c>
      <c r="D78" s="177"/>
      <c r="E78" s="171"/>
      <c r="F78" s="148"/>
      <c r="G78" s="147" t="s">
        <v>1760</v>
      </c>
      <c r="I78" s="83">
        <f t="shared" si="3"/>
        <v>1</v>
      </c>
      <c r="J78" s="84">
        <f t="shared" si="4"/>
        <v>0</v>
      </c>
      <c r="K78" s="85">
        <f t="shared" si="5"/>
        <v>0</v>
      </c>
    </row>
    <row r="79" spans="1:11" ht="30" customHeight="1" x14ac:dyDescent="0.2">
      <c r="A79" s="141" t="s">
        <v>1696</v>
      </c>
      <c r="B79" s="141" t="s">
        <v>579</v>
      </c>
      <c r="C79" s="202" t="s">
        <v>1304</v>
      </c>
      <c r="D79" s="177"/>
      <c r="E79" s="171"/>
      <c r="F79" s="148"/>
      <c r="G79" s="147" t="s">
        <v>1760</v>
      </c>
      <c r="I79" s="83">
        <f t="shared" si="3"/>
        <v>1</v>
      </c>
      <c r="J79" s="84">
        <f t="shared" si="4"/>
        <v>0</v>
      </c>
      <c r="K79" s="85">
        <f t="shared" si="5"/>
        <v>0</v>
      </c>
    </row>
    <row r="80" spans="1:11" ht="30" customHeight="1" x14ac:dyDescent="0.2">
      <c r="A80" s="141" t="s">
        <v>1697</v>
      </c>
      <c r="B80" s="141" t="s">
        <v>579</v>
      </c>
      <c r="C80" s="237" t="s">
        <v>1313</v>
      </c>
      <c r="D80" s="471"/>
      <c r="E80" s="171"/>
      <c r="F80" s="224"/>
      <c r="G80" s="147" t="s">
        <v>1760</v>
      </c>
      <c r="I80" s="83">
        <f t="shared" si="3"/>
        <v>1</v>
      </c>
      <c r="J80" s="84">
        <f t="shared" si="4"/>
        <v>0</v>
      </c>
      <c r="K80" s="85">
        <f t="shared" si="5"/>
        <v>0</v>
      </c>
    </row>
    <row r="81" spans="1:11" ht="45" customHeight="1" x14ac:dyDescent="0.2">
      <c r="A81" s="184"/>
      <c r="B81" s="185"/>
      <c r="C81" s="137" t="s">
        <v>1312</v>
      </c>
      <c r="D81" s="369"/>
      <c r="E81" s="137"/>
      <c r="F81" s="137"/>
      <c r="G81" s="219"/>
      <c r="I81" s="83"/>
      <c r="J81" s="84"/>
      <c r="K81" s="85"/>
    </row>
    <row r="82" spans="1:11" ht="30" customHeight="1" x14ac:dyDescent="0.2">
      <c r="A82" s="141" t="s">
        <v>1698</v>
      </c>
      <c r="B82" s="141" t="s">
        <v>579</v>
      </c>
      <c r="C82" s="212" t="s">
        <v>1305</v>
      </c>
      <c r="D82" s="505"/>
      <c r="E82" s="171"/>
      <c r="F82" s="220"/>
      <c r="G82" s="147" t="s">
        <v>1760</v>
      </c>
      <c r="I82" s="83">
        <f t="shared" si="3"/>
        <v>1</v>
      </c>
      <c r="J82" s="84">
        <f t="shared" si="4"/>
        <v>0</v>
      </c>
      <c r="K82" s="85">
        <f t="shared" si="5"/>
        <v>0</v>
      </c>
    </row>
    <row r="83" spans="1:11" ht="30" customHeight="1" x14ac:dyDescent="0.2">
      <c r="A83" s="141" t="s">
        <v>1699</v>
      </c>
      <c r="B83" s="141" t="s">
        <v>579</v>
      </c>
      <c r="C83" s="202" t="s">
        <v>1306</v>
      </c>
      <c r="D83" s="177"/>
      <c r="E83" s="171"/>
      <c r="F83" s="148"/>
      <c r="G83" s="147" t="s">
        <v>1760</v>
      </c>
      <c r="I83" s="83">
        <f t="shared" si="3"/>
        <v>1</v>
      </c>
      <c r="J83" s="84">
        <f t="shared" si="4"/>
        <v>0</v>
      </c>
      <c r="K83" s="85">
        <f t="shared" si="5"/>
        <v>0</v>
      </c>
    </row>
    <row r="84" spans="1:11" ht="30" customHeight="1" x14ac:dyDescent="0.2">
      <c r="A84" s="141" t="s">
        <v>1700</v>
      </c>
      <c r="B84" s="141" t="s">
        <v>579</v>
      </c>
      <c r="C84" s="202" t="s">
        <v>1307</v>
      </c>
      <c r="D84" s="177"/>
      <c r="E84" s="171"/>
      <c r="F84" s="148"/>
      <c r="G84" s="147" t="s">
        <v>1760</v>
      </c>
      <c r="I84" s="83">
        <f t="shared" si="3"/>
        <v>1</v>
      </c>
      <c r="J84" s="84">
        <f t="shared" si="4"/>
        <v>0</v>
      </c>
      <c r="K84" s="85">
        <f t="shared" si="5"/>
        <v>0</v>
      </c>
    </row>
    <row r="85" spans="1:11" ht="30" customHeight="1" x14ac:dyDescent="0.2">
      <c r="A85" s="141" t="s">
        <v>1701</v>
      </c>
      <c r="B85" s="141" t="s">
        <v>579</v>
      </c>
      <c r="C85" s="202" t="s">
        <v>1303</v>
      </c>
      <c r="D85" s="177"/>
      <c r="E85" s="171"/>
      <c r="F85" s="148"/>
      <c r="G85" s="147" t="s">
        <v>1760</v>
      </c>
      <c r="I85" s="83">
        <f t="shared" si="3"/>
        <v>1</v>
      </c>
      <c r="J85" s="84">
        <f t="shared" si="4"/>
        <v>0</v>
      </c>
      <c r="K85" s="85">
        <f t="shared" si="5"/>
        <v>0</v>
      </c>
    </row>
    <row r="86" spans="1:11" ht="30" customHeight="1" x14ac:dyDescent="0.2">
      <c r="A86" s="141" t="s">
        <v>1702</v>
      </c>
      <c r="B86" s="141" t="s">
        <v>579</v>
      </c>
      <c r="C86" s="202" t="s">
        <v>1304</v>
      </c>
      <c r="D86" s="177"/>
      <c r="E86" s="171"/>
      <c r="F86" s="148"/>
      <c r="G86" s="147" t="s">
        <v>1760</v>
      </c>
      <c r="I86" s="83">
        <f t="shared" si="3"/>
        <v>1</v>
      </c>
      <c r="J86" s="84">
        <f t="shared" si="4"/>
        <v>0</v>
      </c>
      <c r="K86" s="85">
        <f t="shared" si="5"/>
        <v>0</v>
      </c>
    </row>
    <row r="87" spans="1:11" ht="30" customHeight="1" x14ac:dyDescent="0.2">
      <c r="A87" s="141" t="s">
        <v>1703</v>
      </c>
      <c r="B87" s="141" t="s">
        <v>579</v>
      </c>
      <c r="C87" s="202" t="s">
        <v>1313</v>
      </c>
      <c r="D87" s="483"/>
      <c r="E87" s="171"/>
      <c r="F87" s="148"/>
      <c r="G87" s="147" t="s">
        <v>1760</v>
      </c>
      <c r="I87" s="83">
        <f t="shared" si="3"/>
        <v>1</v>
      </c>
      <c r="J87" s="84">
        <f t="shared" si="4"/>
        <v>0</v>
      </c>
      <c r="K87" s="85">
        <f t="shared" si="5"/>
        <v>0</v>
      </c>
    </row>
    <row r="88" spans="1:11" ht="30" customHeight="1" x14ac:dyDescent="0.2">
      <c r="A88" s="141" t="s">
        <v>1704</v>
      </c>
      <c r="B88" s="141" t="s">
        <v>579</v>
      </c>
      <c r="C88" s="151" t="s">
        <v>1314</v>
      </c>
      <c r="D88" s="177"/>
      <c r="E88" s="171"/>
      <c r="F88" s="148"/>
      <c r="G88" s="147" t="s">
        <v>1760</v>
      </c>
      <c r="I88" s="83">
        <f t="shared" si="3"/>
        <v>1</v>
      </c>
      <c r="J88" s="84">
        <f t="shared" si="4"/>
        <v>0</v>
      </c>
      <c r="K88" s="85">
        <f t="shared" si="5"/>
        <v>0</v>
      </c>
    </row>
    <row r="89" spans="1:11" ht="30" customHeight="1" x14ac:dyDescent="0.2">
      <c r="A89" s="141" t="s">
        <v>1705</v>
      </c>
      <c r="B89" s="141" t="s">
        <v>579</v>
      </c>
      <c r="C89" s="151" t="s">
        <v>1315</v>
      </c>
      <c r="D89" s="177"/>
      <c r="E89" s="171"/>
      <c r="F89" s="148"/>
      <c r="G89" s="147" t="s">
        <v>1760</v>
      </c>
      <c r="I89" s="83">
        <f t="shared" si="3"/>
        <v>1</v>
      </c>
      <c r="J89" s="84">
        <f t="shared" si="4"/>
        <v>0</v>
      </c>
      <c r="K89" s="85">
        <f t="shared" si="5"/>
        <v>0</v>
      </c>
    </row>
    <row r="90" spans="1:11" x14ac:dyDescent="0.2">
      <c r="A90" s="136" t="s">
        <v>675</v>
      </c>
      <c r="B90" s="179"/>
      <c r="C90" s="138"/>
      <c r="D90" s="140"/>
      <c r="E90" s="138"/>
      <c r="F90" s="138"/>
      <c r="G90" s="282"/>
      <c r="I90" s="83"/>
      <c r="J90" s="84"/>
      <c r="K90" s="85"/>
    </row>
    <row r="91" spans="1:11" ht="25.5" x14ac:dyDescent="0.2">
      <c r="A91" s="141" t="s">
        <v>1706</v>
      </c>
      <c r="B91" s="141" t="s">
        <v>579</v>
      </c>
      <c r="C91" s="205" t="s">
        <v>1054</v>
      </c>
      <c r="D91" s="177"/>
      <c r="E91" s="171"/>
      <c r="F91" s="148"/>
      <c r="G91" s="147" t="s">
        <v>1760</v>
      </c>
      <c r="I91" s="83">
        <f t="shared" si="3"/>
        <v>1</v>
      </c>
      <c r="J91" s="84">
        <f t="shared" si="4"/>
        <v>0</v>
      </c>
      <c r="K91" s="85">
        <f t="shared" si="5"/>
        <v>0</v>
      </c>
    </row>
    <row r="92" spans="1:11" ht="25.5" x14ac:dyDescent="0.2">
      <c r="A92" s="141" t="s">
        <v>1707</v>
      </c>
      <c r="B92" s="141" t="s">
        <v>579</v>
      </c>
      <c r="C92" s="205" t="s">
        <v>676</v>
      </c>
      <c r="D92" s="177"/>
      <c r="E92" s="171"/>
      <c r="F92" s="148"/>
      <c r="G92" s="147" t="s">
        <v>1760</v>
      </c>
      <c r="I92" s="83">
        <f t="shared" si="3"/>
        <v>1</v>
      </c>
      <c r="J92" s="84">
        <f t="shared" si="4"/>
        <v>0</v>
      </c>
      <c r="K92" s="85">
        <f t="shared" si="5"/>
        <v>0</v>
      </c>
    </row>
  </sheetData>
  <sheetProtection algorithmName="SHA-512" hashValue="m8q1ZZKedQ6PLmF4trt3lJYFd54rBVnUFtNlzL3Hu3F+fZ9YjfwVRrg04/I/x3xDU+t/cUDjKA8M/lZxRO4NOg==" saltValue="BBhh8KzcJaYjHAkcSQ6uNw==" spinCount="100000" sheet="1" objects="1" scenarios="1" formatRows="0"/>
  <mergeCells count="2">
    <mergeCell ref="B2:G2"/>
    <mergeCell ref="A1:A2"/>
  </mergeCells>
  <conditionalFormatting sqref="B3:B4 B17 B6 B8 B12 B22 B44 B50 B64 B71 B74 B81 B90 B93:B1048576">
    <cfRule type="cellIs" dxfId="197" priority="108" stopIfTrue="1" operator="equal">
      <formula>"Extremely Advantageous"</formula>
    </cfRule>
    <cfRule type="cellIs" dxfId="196" priority="109" stopIfTrue="1" operator="equal">
      <formula>"Highly Advantageous"</formula>
    </cfRule>
    <cfRule type="cellIs" dxfId="195" priority="140" operator="equal">
      <formula>"Mandatory"</formula>
    </cfRule>
    <cfRule type="cellIs" dxfId="194" priority="141" stopIfTrue="1" operator="equal">
      <formula>"Mandatory"</formula>
    </cfRule>
  </conditionalFormatting>
  <conditionalFormatting sqref="B3">
    <cfRule type="cellIs" dxfId="193" priority="135" operator="equal">
      <formula>"Mandatory"</formula>
    </cfRule>
  </conditionalFormatting>
  <conditionalFormatting sqref="G5">
    <cfRule type="cellIs" dxfId="192" priority="26" stopIfTrue="1" operator="equal">
      <formula>"Exception"</formula>
    </cfRule>
    <cfRule type="cellIs" dxfId="191" priority="27" stopIfTrue="1" operator="equal">
      <formula>"Select from Drop Down List"</formula>
    </cfRule>
  </conditionalFormatting>
  <conditionalFormatting sqref="G7">
    <cfRule type="cellIs" dxfId="190" priority="24" stopIfTrue="1" operator="equal">
      <formula>"Exception"</formula>
    </cfRule>
    <cfRule type="cellIs" dxfId="189" priority="25" stopIfTrue="1" operator="equal">
      <formula>"Select from Drop Down List"</formula>
    </cfRule>
  </conditionalFormatting>
  <conditionalFormatting sqref="G9:G11">
    <cfRule type="cellIs" dxfId="188" priority="22" stopIfTrue="1" operator="equal">
      <formula>"Exception"</formula>
    </cfRule>
    <cfRule type="cellIs" dxfId="187" priority="23" stopIfTrue="1" operator="equal">
      <formula>"Select from Drop Down List"</formula>
    </cfRule>
  </conditionalFormatting>
  <conditionalFormatting sqref="G91:G92">
    <cfRule type="cellIs" dxfId="186" priority="2" stopIfTrue="1" operator="equal">
      <formula>"Exception"</formula>
    </cfRule>
    <cfRule type="cellIs" dxfId="185" priority="3" stopIfTrue="1" operator="equal">
      <formula>"Select from Drop Down List"</formula>
    </cfRule>
  </conditionalFormatting>
  <conditionalFormatting sqref="G13:G16">
    <cfRule type="cellIs" dxfId="184" priority="20" stopIfTrue="1" operator="equal">
      <formula>"Exception"</formula>
    </cfRule>
    <cfRule type="cellIs" dxfId="183" priority="21" stopIfTrue="1" operator="equal">
      <formula>"Select from Drop Down List"</formula>
    </cfRule>
  </conditionalFormatting>
  <conditionalFormatting sqref="G18:G21">
    <cfRule type="cellIs" dxfId="182" priority="18" stopIfTrue="1" operator="equal">
      <formula>"Exception"</formula>
    </cfRule>
    <cfRule type="cellIs" dxfId="181" priority="19" stopIfTrue="1" operator="equal">
      <formula>"Select from Drop Down List"</formula>
    </cfRule>
  </conditionalFormatting>
  <conditionalFormatting sqref="G23:G43">
    <cfRule type="cellIs" dxfId="180" priority="16" stopIfTrue="1" operator="equal">
      <formula>"Exception"</formula>
    </cfRule>
    <cfRule type="cellIs" dxfId="179" priority="17" stopIfTrue="1" operator="equal">
      <formula>"Select from Drop Down List"</formula>
    </cfRule>
  </conditionalFormatting>
  <conditionalFormatting sqref="G45:G49">
    <cfRule type="cellIs" dxfId="178" priority="14" stopIfTrue="1" operator="equal">
      <formula>"Exception"</formula>
    </cfRule>
    <cfRule type="cellIs" dxfId="177" priority="15" stopIfTrue="1" operator="equal">
      <formula>"Select from Drop Down List"</formula>
    </cfRule>
  </conditionalFormatting>
  <conditionalFormatting sqref="G51:G63">
    <cfRule type="cellIs" dxfId="176" priority="12" stopIfTrue="1" operator="equal">
      <formula>"Exception"</formula>
    </cfRule>
    <cfRule type="cellIs" dxfId="175" priority="13" stopIfTrue="1" operator="equal">
      <formula>"Select from Drop Down List"</formula>
    </cfRule>
  </conditionalFormatting>
  <conditionalFormatting sqref="G65:G70">
    <cfRule type="cellIs" dxfId="174" priority="10" stopIfTrue="1" operator="equal">
      <formula>"Exception"</formula>
    </cfRule>
    <cfRule type="cellIs" dxfId="173" priority="11" stopIfTrue="1" operator="equal">
      <formula>"Select from Drop Down List"</formula>
    </cfRule>
  </conditionalFormatting>
  <conditionalFormatting sqref="G72:G73">
    <cfRule type="cellIs" dxfId="172" priority="8" stopIfTrue="1" operator="equal">
      <formula>"Exception"</formula>
    </cfRule>
    <cfRule type="cellIs" dxfId="171" priority="9" stopIfTrue="1" operator="equal">
      <formula>"Select from Drop Down List"</formula>
    </cfRule>
  </conditionalFormatting>
  <conditionalFormatting sqref="G75:G80">
    <cfRule type="cellIs" dxfId="170" priority="6" stopIfTrue="1" operator="equal">
      <formula>"Exception"</formula>
    </cfRule>
    <cfRule type="cellIs" dxfId="169" priority="7" stopIfTrue="1" operator="equal">
      <formula>"Select from Drop Down List"</formula>
    </cfRule>
  </conditionalFormatting>
  <conditionalFormatting sqref="G82:G89">
    <cfRule type="cellIs" dxfId="168" priority="4" stopIfTrue="1" operator="equal">
      <formula>"Exception"</formula>
    </cfRule>
    <cfRule type="cellIs" dxfId="167" priority="5"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7 B23:B43 B5 B18:B21 B13:B16 B9:B11 B45:B89 B91:B92">
      <formula1>SpecType</formula1>
    </dataValidation>
    <dataValidation type="list" allowBlank="1" showInputMessage="1" showErrorMessage="1" sqref="E5 E7 E9:E11 E13:E16 E18:E21 E23:E43 E45:E49 E51:E63 E65:E70 E72:E73 E75:E80 E82:E89 E91:E92">
      <formula1>Existing</formula1>
    </dataValidation>
    <dataValidation type="list" allowBlank="1" showInputMessage="1" showErrorMessage="1" sqref="G5 G7 G9:G11 G13:G16 G18:G21 G23:G43 G45:G49 G51:G63 G65:G70 G72:G73 G75:G80 G82:G89 G91:G92">
      <formula1>Availability</formula1>
    </dataValidation>
  </dataValidations>
  <printOptions horizontalCentered="1"/>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REQUIREMENTS&amp;C&amp;"Arial,Regular"&amp;10External Databases Interface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9" r:id="rId4" name="Group Box 5">
              <controlPr defaultSize="0" autoFill="0" autoPict="0">
                <anchor moveWithCells="1">
                  <from>
                    <xdr:col>7</xdr:col>
                    <xdr:colOff>0</xdr:colOff>
                    <xdr:row>6</xdr:row>
                    <xdr:rowOff>0</xdr:rowOff>
                  </from>
                  <to>
                    <xdr:col>13</xdr:col>
                    <xdr:colOff>533400</xdr:colOff>
                    <xdr:row>7</xdr:row>
                    <xdr:rowOff>323850</xdr:rowOff>
                  </to>
                </anchor>
              </controlPr>
            </control>
          </mc:Choice>
        </mc:AlternateContent>
        <mc:AlternateContent xmlns:mc="http://schemas.openxmlformats.org/markup-compatibility/2006">
          <mc:Choice Requires="x14">
            <control shapeId="16395" r:id="rId5" name="Group Box 11">
              <controlPr defaultSize="0" autoFill="0" autoPict="0">
                <anchor moveWithCells="1">
                  <from>
                    <xdr:col>7</xdr:col>
                    <xdr:colOff>0</xdr:colOff>
                    <xdr:row>6</xdr:row>
                    <xdr:rowOff>47625</xdr:rowOff>
                  </from>
                  <to>
                    <xdr:col>13</xdr:col>
                    <xdr:colOff>533400</xdr:colOff>
                    <xdr:row>7</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F0"/>
    <pageSetUpPr fitToPage="1"/>
  </sheetPr>
  <dimension ref="A1:K33"/>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4" width="65.7109375" style="134" customWidth="1"/>
    <col min="5" max="6" width="6.7109375" style="134" hidden="1" customWidth="1"/>
    <col min="7" max="7" width="30.7109375" style="134" customWidth="1"/>
    <col min="8" max="11" width="9.140625" style="4" hidden="1" customWidth="1"/>
    <col min="12" max="16384" width="9.140625" style="4"/>
  </cols>
  <sheetData>
    <row r="1" spans="1:11" ht="25.5" customHeight="1" x14ac:dyDescent="0.2">
      <c r="A1" s="523"/>
      <c r="B1" s="443" t="s">
        <v>1868</v>
      </c>
      <c r="C1" s="444"/>
      <c r="D1" s="135"/>
      <c r="E1" s="445"/>
      <c r="F1" s="446"/>
      <c r="G1" s="446"/>
    </row>
    <row r="2" spans="1:11" ht="135.75" customHeight="1" thickBot="1" x14ac:dyDescent="0.25">
      <c r="A2" s="523"/>
      <c r="B2" s="522" t="s">
        <v>1869</v>
      </c>
      <c r="C2" s="522"/>
      <c r="D2" s="522"/>
      <c r="E2" s="522"/>
      <c r="F2" s="522"/>
      <c r="G2" s="522"/>
    </row>
    <row r="3" spans="1:11" s="6" customFormat="1" ht="42.75" customHeight="1" thickBot="1" x14ac:dyDescent="0.3">
      <c r="A3" s="452" t="s">
        <v>3</v>
      </c>
      <c r="B3" s="452" t="s">
        <v>41</v>
      </c>
      <c r="C3" s="452" t="s">
        <v>1884</v>
      </c>
      <c r="D3" s="453" t="str">
        <f>'Support Data'!A24</f>
        <v>Vendor Work Area</v>
      </c>
      <c r="E3" s="455" t="str">
        <f>'Support Data'!A43</f>
        <v>Existing Functionality</v>
      </c>
      <c r="F3" s="455" t="s">
        <v>42</v>
      </c>
      <c r="G3" s="456" t="str">
        <f>'Support Data'!A21</f>
        <v>Availability</v>
      </c>
      <c r="H3" s="61" t="s">
        <v>73</v>
      </c>
      <c r="I3" s="62" t="s">
        <v>540</v>
      </c>
      <c r="J3" s="62" t="s">
        <v>541</v>
      </c>
      <c r="K3" s="62" t="s">
        <v>507</v>
      </c>
    </row>
    <row r="4" spans="1:11" s="5" customFormat="1" x14ac:dyDescent="0.2">
      <c r="A4" s="136" t="s">
        <v>1510</v>
      </c>
      <c r="B4" s="179"/>
      <c r="C4" s="138"/>
      <c r="D4" s="140"/>
      <c r="E4" s="138"/>
      <c r="F4" s="138"/>
      <c r="G4" s="282"/>
      <c r="H4" s="8">
        <f>COUNTA(B5:B33)</f>
        <v>27</v>
      </c>
      <c r="I4" s="46"/>
      <c r="K4" s="8">
        <f>SUM(K5:K33)</f>
        <v>0</v>
      </c>
    </row>
    <row r="5" spans="1:11" s="5" customFormat="1" ht="30" customHeight="1" x14ac:dyDescent="0.2">
      <c r="A5" s="170" t="s">
        <v>809</v>
      </c>
      <c r="B5" s="141" t="s">
        <v>579</v>
      </c>
      <c r="C5" s="143" t="s">
        <v>931</v>
      </c>
      <c r="D5" s="468"/>
      <c r="E5" s="171"/>
      <c r="F5" s="284"/>
      <c r="G5" s="147" t="s">
        <v>1760</v>
      </c>
      <c r="H5" s="82">
        <f>COUNTIF(G:G,"=Select from Drop Down List")</f>
        <v>27</v>
      </c>
      <c r="I5" s="83">
        <f t="shared" ref="I5:I33" si="0">IF(NOT(ISBLANK($B5)),VLOOKUP($B5,SpecData,2,FALSE),"")</f>
        <v>1</v>
      </c>
      <c r="J5" s="84">
        <f t="shared" ref="J5:J33" si="1">VLOOKUP(G5,AvailabilityData,2,FALSE)</f>
        <v>0</v>
      </c>
      <c r="K5" s="85">
        <f t="shared" ref="K5:K33" si="2">I5*J5</f>
        <v>0</v>
      </c>
    </row>
    <row r="6" spans="1:11" s="5" customFormat="1" ht="30" customHeight="1" x14ac:dyDescent="0.2">
      <c r="A6" s="170" t="s">
        <v>830</v>
      </c>
      <c r="B6" s="141" t="s">
        <v>579</v>
      </c>
      <c r="C6" s="296" t="s">
        <v>1055</v>
      </c>
      <c r="D6" s="489"/>
      <c r="E6" s="171"/>
      <c r="F6" s="289"/>
      <c r="G6" s="147" t="s">
        <v>1760</v>
      </c>
      <c r="H6" s="82">
        <f>COUNTIF(G:G,"=Function Available")</f>
        <v>0</v>
      </c>
      <c r="I6" s="83">
        <f t="shared" si="0"/>
        <v>1</v>
      </c>
      <c r="J6" s="84">
        <f t="shared" si="1"/>
        <v>0</v>
      </c>
      <c r="K6" s="85">
        <f t="shared" si="2"/>
        <v>0</v>
      </c>
    </row>
    <row r="7" spans="1:11" s="5" customFormat="1" ht="30" customHeight="1" x14ac:dyDescent="0.2">
      <c r="A7" s="170" t="s">
        <v>831</v>
      </c>
      <c r="B7" s="141" t="s">
        <v>579</v>
      </c>
      <c r="C7" s="143" t="s">
        <v>812</v>
      </c>
      <c r="D7" s="474"/>
      <c r="E7" s="171"/>
      <c r="F7" s="289"/>
      <c r="G7" s="147" t="s">
        <v>1760</v>
      </c>
      <c r="H7" s="82">
        <f>COUNTIF(F:G,"=Function Not Available")</f>
        <v>0</v>
      </c>
      <c r="I7" s="83">
        <f t="shared" si="0"/>
        <v>1</v>
      </c>
      <c r="J7" s="84">
        <f t="shared" si="1"/>
        <v>0</v>
      </c>
      <c r="K7" s="85">
        <f t="shared" si="2"/>
        <v>0</v>
      </c>
    </row>
    <row r="8" spans="1:11" s="5" customFormat="1" ht="30" customHeight="1" x14ac:dyDescent="0.2">
      <c r="A8" s="170" t="s">
        <v>832</v>
      </c>
      <c r="B8" s="141" t="s">
        <v>579</v>
      </c>
      <c r="C8" s="143" t="s">
        <v>813</v>
      </c>
      <c r="D8" s="474"/>
      <c r="E8" s="171"/>
      <c r="F8" s="289"/>
      <c r="G8" s="147" t="s">
        <v>1760</v>
      </c>
      <c r="H8" s="82">
        <f>COUNTIF(G:G,"=Exception")</f>
        <v>0</v>
      </c>
      <c r="I8" s="83">
        <f t="shared" si="0"/>
        <v>1</v>
      </c>
      <c r="J8" s="84">
        <f t="shared" si="1"/>
        <v>0</v>
      </c>
      <c r="K8" s="85">
        <f t="shared" si="2"/>
        <v>0</v>
      </c>
    </row>
    <row r="9" spans="1:11" s="5" customFormat="1" ht="30" customHeight="1" x14ac:dyDescent="0.2">
      <c r="A9" s="170" t="s">
        <v>833</v>
      </c>
      <c r="B9" s="141" t="s">
        <v>579</v>
      </c>
      <c r="C9" s="296" t="s">
        <v>814</v>
      </c>
      <c r="D9" s="489"/>
      <c r="E9" s="171"/>
      <c r="F9" s="289"/>
      <c r="G9" s="147" t="s">
        <v>1760</v>
      </c>
      <c r="H9" s="90">
        <f>COUNTIFS(B:B,"=Highly Advantageous",G:G,"=Select from Drop Down List")</f>
        <v>0</v>
      </c>
      <c r="I9" s="83">
        <f t="shared" si="0"/>
        <v>1</v>
      </c>
      <c r="J9" s="84">
        <f t="shared" si="1"/>
        <v>0</v>
      </c>
      <c r="K9" s="85">
        <f t="shared" si="2"/>
        <v>0</v>
      </c>
    </row>
    <row r="10" spans="1:11" s="5" customFormat="1" ht="30" customHeight="1" x14ac:dyDescent="0.2">
      <c r="A10" s="170" t="s">
        <v>834</v>
      </c>
      <c r="B10" s="141" t="s">
        <v>579</v>
      </c>
      <c r="C10" s="296" t="s">
        <v>815</v>
      </c>
      <c r="D10" s="489"/>
      <c r="E10" s="171"/>
      <c r="F10" s="289"/>
      <c r="G10" s="147" t="s">
        <v>1760</v>
      </c>
      <c r="H10" s="90">
        <f>COUNTIFS(B:B,"=Highly Advantageous",G:G,"=Function Available")</f>
        <v>0</v>
      </c>
      <c r="I10" s="83">
        <f t="shared" si="0"/>
        <v>1</v>
      </c>
      <c r="J10" s="84">
        <f t="shared" si="1"/>
        <v>0</v>
      </c>
      <c r="K10" s="85">
        <f t="shared" si="2"/>
        <v>0</v>
      </c>
    </row>
    <row r="11" spans="1:11" s="5" customFormat="1" ht="30" customHeight="1" x14ac:dyDescent="0.2">
      <c r="A11" s="170" t="s">
        <v>835</v>
      </c>
      <c r="B11" s="141" t="s">
        <v>579</v>
      </c>
      <c r="C11" s="297" t="s">
        <v>816</v>
      </c>
      <c r="D11" s="490"/>
      <c r="E11" s="171"/>
      <c r="F11" s="290"/>
      <c r="G11" s="147" t="s">
        <v>1760</v>
      </c>
      <c r="H11" s="90">
        <f>COUNTIFS(B:B,"=Highly Advantageous",G:G,"=Function Not Available")</f>
        <v>0</v>
      </c>
      <c r="I11" s="83">
        <f t="shared" si="0"/>
        <v>1</v>
      </c>
      <c r="J11" s="84">
        <f t="shared" si="1"/>
        <v>0</v>
      </c>
      <c r="K11" s="85">
        <f t="shared" si="2"/>
        <v>0</v>
      </c>
    </row>
    <row r="12" spans="1:11" s="5" customFormat="1" ht="15" customHeight="1" x14ac:dyDescent="0.2">
      <c r="A12" s="136"/>
      <c r="B12" s="179"/>
      <c r="C12" s="291" t="s">
        <v>817</v>
      </c>
      <c r="D12" s="491"/>
      <c r="E12" s="138"/>
      <c r="F12" s="138"/>
      <c r="G12" s="282"/>
      <c r="H12" s="90">
        <f>COUNTIFS(B:B,"=Highly Advantageous",G:G,"=Exception")</f>
        <v>0</v>
      </c>
      <c r="I12" s="83"/>
      <c r="J12" s="84"/>
      <c r="K12" s="85"/>
    </row>
    <row r="13" spans="1:11" s="5" customFormat="1" ht="30" customHeight="1" x14ac:dyDescent="0.2">
      <c r="A13" s="170" t="s">
        <v>836</v>
      </c>
      <c r="B13" s="141" t="s">
        <v>579</v>
      </c>
      <c r="C13" s="294" t="s">
        <v>818</v>
      </c>
      <c r="D13" s="492"/>
      <c r="E13" s="171"/>
      <c r="F13" s="292"/>
      <c r="G13" s="147" t="s">
        <v>1760</v>
      </c>
      <c r="H13" s="115">
        <f>COUNTIFS(B:B,"=Advantageous",G:G,"=Select from Drop Down List")</f>
        <v>27</v>
      </c>
      <c r="I13" s="83">
        <f t="shared" si="0"/>
        <v>1</v>
      </c>
      <c r="J13" s="84">
        <f t="shared" si="1"/>
        <v>0</v>
      </c>
      <c r="K13" s="85">
        <f t="shared" si="2"/>
        <v>0</v>
      </c>
    </row>
    <row r="14" spans="1:11" s="5" customFormat="1" ht="30" customHeight="1" x14ac:dyDescent="0.2">
      <c r="A14" s="170" t="s">
        <v>837</v>
      </c>
      <c r="B14" s="141" t="s">
        <v>579</v>
      </c>
      <c r="C14" s="295" t="s">
        <v>735</v>
      </c>
      <c r="D14" s="493"/>
      <c r="E14" s="171"/>
      <c r="F14" s="289"/>
      <c r="G14" s="147" t="s">
        <v>1760</v>
      </c>
      <c r="H14" s="115">
        <f>COUNTIFS(B:B,"=Advantageous",G:G,"=Function Available")</f>
        <v>0</v>
      </c>
      <c r="I14" s="83">
        <f t="shared" si="0"/>
        <v>1</v>
      </c>
      <c r="J14" s="84">
        <f t="shared" si="1"/>
        <v>0</v>
      </c>
      <c r="K14" s="85">
        <f t="shared" si="2"/>
        <v>0</v>
      </c>
    </row>
    <row r="15" spans="1:11" s="5" customFormat="1" ht="30" customHeight="1" x14ac:dyDescent="0.2">
      <c r="A15" s="170" t="s">
        <v>838</v>
      </c>
      <c r="B15" s="141" t="s">
        <v>579</v>
      </c>
      <c r="C15" s="295" t="s">
        <v>819</v>
      </c>
      <c r="D15" s="493"/>
      <c r="E15" s="171"/>
      <c r="F15" s="289"/>
      <c r="G15" s="147" t="s">
        <v>1760</v>
      </c>
      <c r="H15" s="115">
        <f>COUNTIFS(B:B,"=Advantageous",G:G,"=Function Not Available")</f>
        <v>0</v>
      </c>
      <c r="I15" s="83">
        <f t="shared" si="0"/>
        <v>1</v>
      </c>
      <c r="J15" s="84">
        <f t="shared" si="1"/>
        <v>0</v>
      </c>
      <c r="K15" s="85">
        <f t="shared" si="2"/>
        <v>0</v>
      </c>
    </row>
    <row r="16" spans="1:11" s="5" customFormat="1" ht="30" customHeight="1" x14ac:dyDescent="0.2">
      <c r="A16" s="170" t="s">
        <v>839</v>
      </c>
      <c r="B16" s="141" t="s">
        <v>579</v>
      </c>
      <c r="C16" s="143" t="s">
        <v>820</v>
      </c>
      <c r="D16" s="474"/>
      <c r="E16" s="171"/>
      <c r="F16" s="289"/>
      <c r="G16" s="147" t="s">
        <v>1760</v>
      </c>
      <c r="H16" s="115">
        <f>COUNTIFS(B:B,"=Advantageous",G:G,"=Exception")</f>
        <v>0</v>
      </c>
      <c r="I16" s="83">
        <f t="shared" si="0"/>
        <v>1</v>
      </c>
      <c r="J16" s="84">
        <f t="shared" si="1"/>
        <v>0</v>
      </c>
      <c r="K16" s="85">
        <f t="shared" si="2"/>
        <v>0</v>
      </c>
    </row>
    <row r="17" spans="1:11" s="5" customFormat="1" ht="30" customHeight="1" x14ac:dyDescent="0.2">
      <c r="A17" s="170" t="s">
        <v>840</v>
      </c>
      <c r="B17" s="141" t="s">
        <v>579</v>
      </c>
      <c r="C17" s="143" t="s">
        <v>821</v>
      </c>
      <c r="D17" s="474"/>
      <c r="E17" s="171"/>
      <c r="F17" s="289"/>
      <c r="G17" s="147" t="s">
        <v>1760</v>
      </c>
      <c r="H17" s="8"/>
      <c r="I17" s="83">
        <f t="shared" si="0"/>
        <v>1</v>
      </c>
      <c r="J17" s="84">
        <f t="shared" si="1"/>
        <v>0</v>
      </c>
      <c r="K17" s="85">
        <f t="shared" si="2"/>
        <v>0</v>
      </c>
    </row>
    <row r="18" spans="1:11" s="5" customFormat="1" ht="45" customHeight="1" x14ac:dyDescent="0.2">
      <c r="A18" s="170" t="s">
        <v>841</v>
      </c>
      <c r="B18" s="141" t="s">
        <v>579</v>
      </c>
      <c r="C18" s="143" t="s">
        <v>822</v>
      </c>
      <c r="D18" s="474"/>
      <c r="E18" s="171"/>
      <c r="F18" s="290"/>
      <c r="G18" s="147" t="s">
        <v>1760</v>
      </c>
      <c r="H18" s="8"/>
      <c r="I18" s="83">
        <f t="shared" si="0"/>
        <v>1</v>
      </c>
      <c r="J18" s="84">
        <f t="shared" si="1"/>
        <v>0</v>
      </c>
      <c r="K18" s="85">
        <f t="shared" si="2"/>
        <v>0</v>
      </c>
    </row>
    <row r="19" spans="1:11" s="5" customFormat="1" ht="36.75" customHeight="1" x14ac:dyDescent="0.2">
      <c r="A19" s="136"/>
      <c r="B19" s="179"/>
      <c r="C19" s="137" t="s">
        <v>829</v>
      </c>
      <c r="D19" s="369"/>
      <c r="E19" s="138"/>
      <c r="F19" s="138"/>
      <c r="G19" s="282"/>
      <c r="H19" s="8"/>
      <c r="I19" s="83"/>
      <c r="J19" s="84"/>
      <c r="K19" s="85"/>
    </row>
    <row r="20" spans="1:11" s="5" customFormat="1" ht="30" customHeight="1" x14ac:dyDescent="0.2">
      <c r="A20" s="170" t="s">
        <v>842</v>
      </c>
      <c r="B20" s="141" t="s">
        <v>579</v>
      </c>
      <c r="C20" s="298" t="s">
        <v>823</v>
      </c>
      <c r="D20" s="494"/>
      <c r="E20" s="171"/>
      <c r="F20" s="293"/>
      <c r="G20" s="147" t="s">
        <v>1760</v>
      </c>
      <c r="H20" s="8"/>
      <c r="I20" s="83">
        <f t="shared" si="0"/>
        <v>1</v>
      </c>
      <c r="J20" s="84">
        <f t="shared" si="1"/>
        <v>0</v>
      </c>
      <c r="K20" s="85">
        <f t="shared" si="2"/>
        <v>0</v>
      </c>
    </row>
    <row r="21" spans="1:11" s="5" customFormat="1" ht="30" customHeight="1" x14ac:dyDescent="0.2">
      <c r="A21" s="170" t="s">
        <v>843</v>
      </c>
      <c r="B21" s="141" t="s">
        <v>579</v>
      </c>
      <c r="C21" s="299" t="s">
        <v>824</v>
      </c>
      <c r="D21" s="495"/>
      <c r="E21" s="171"/>
      <c r="F21" s="284"/>
      <c r="G21" s="147" t="s">
        <v>1760</v>
      </c>
      <c r="H21" s="8"/>
      <c r="I21" s="83">
        <f t="shared" si="0"/>
        <v>1</v>
      </c>
      <c r="J21" s="84">
        <f t="shared" si="1"/>
        <v>0</v>
      </c>
      <c r="K21" s="85">
        <f t="shared" si="2"/>
        <v>0</v>
      </c>
    </row>
    <row r="22" spans="1:11" s="5" customFormat="1" ht="30" customHeight="1" x14ac:dyDescent="0.2">
      <c r="A22" s="170" t="s">
        <v>844</v>
      </c>
      <c r="B22" s="141" t="s">
        <v>579</v>
      </c>
      <c r="C22" s="299" t="s">
        <v>826</v>
      </c>
      <c r="D22" s="495"/>
      <c r="E22" s="171"/>
      <c r="F22" s="284"/>
      <c r="G22" s="147" t="s">
        <v>1760</v>
      </c>
      <c r="H22" s="8"/>
      <c r="I22" s="83">
        <f t="shared" si="0"/>
        <v>1</v>
      </c>
      <c r="J22" s="84">
        <f t="shared" si="1"/>
        <v>0</v>
      </c>
      <c r="K22" s="85">
        <f t="shared" si="2"/>
        <v>0</v>
      </c>
    </row>
    <row r="23" spans="1:11" s="5" customFormat="1" ht="30" customHeight="1" x14ac:dyDescent="0.2">
      <c r="A23" s="170" t="s">
        <v>845</v>
      </c>
      <c r="B23" s="141" t="s">
        <v>579</v>
      </c>
      <c r="C23" s="299" t="s">
        <v>827</v>
      </c>
      <c r="D23" s="495"/>
      <c r="E23" s="171"/>
      <c r="F23" s="284"/>
      <c r="G23" s="147" t="s">
        <v>1760</v>
      </c>
      <c r="H23" s="8"/>
      <c r="I23" s="83">
        <f t="shared" si="0"/>
        <v>1</v>
      </c>
      <c r="J23" s="84">
        <f t="shared" si="1"/>
        <v>0</v>
      </c>
      <c r="K23" s="85">
        <f t="shared" si="2"/>
        <v>0</v>
      </c>
    </row>
    <row r="24" spans="1:11" s="5" customFormat="1" ht="30" customHeight="1" x14ac:dyDescent="0.2">
      <c r="A24" s="170" t="s">
        <v>846</v>
      </c>
      <c r="B24" s="141" t="s">
        <v>579</v>
      </c>
      <c r="C24" s="299" t="s">
        <v>1060</v>
      </c>
      <c r="D24" s="495"/>
      <c r="E24" s="171"/>
      <c r="F24" s="284"/>
      <c r="G24" s="147" t="s">
        <v>1760</v>
      </c>
      <c r="H24" s="8"/>
      <c r="I24" s="83">
        <f t="shared" si="0"/>
        <v>1</v>
      </c>
      <c r="J24" s="84">
        <f t="shared" si="1"/>
        <v>0</v>
      </c>
      <c r="K24" s="85">
        <f t="shared" si="2"/>
        <v>0</v>
      </c>
    </row>
    <row r="25" spans="1:11" s="5" customFormat="1" ht="30" customHeight="1" x14ac:dyDescent="0.2">
      <c r="A25" s="141" t="s">
        <v>847</v>
      </c>
      <c r="B25" s="141" t="s">
        <v>579</v>
      </c>
      <c r="C25" s="299" t="s">
        <v>825</v>
      </c>
      <c r="D25" s="495"/>
      <c r="E25" s="171"/>
      <c r="F25" s="284"/>
      <c r="G25" s="147" t="s">
        <v>1760</v>
      </c>
      <c r="H25" s="8"/>
      <c r="I25" s="83">
        <f t="shared" si="0"/>
        <v>1</v>
      </c>
      <c r="J25" s="84">
        <f t="shared" si="1"/>
        <v>0</v>
      </c>
      <c r="K25" s="85">
        <f t="shared" si="2"/>
        <v>0</v>
      </c>
    </row>
    <row r="26" spans="1:11" s="5" customFormat="1" ht="30" customHeight="1" x14ac:dyDescent="0.2">
      <c r="A26" s="170" t="s">
        <v>848</v>
      </c>
      <c r="B26" s="141" t="s">
        <v>579</v>
      </c>
      <c r="C26" s="299" t="s">
        <v>828</v>
      </c>
      <c r="D26" s="495"/>
      <c r="E26" s="171"/>
      <c r="F26" s="284"/>
      <c r="G26" s="147" t="s">
        <v>1760</v>
      </c>
      <c r="H26" s="8"/>
      <c r="I26" s="83">
        <f t="shared" si="0"/>
        <v>1</v>
      </c>
      <c r="J26" s="84">
        <f t="shared" si="1"/>
        <v>0</v>
      </c>
      <c r="K26" s="85">
        <f t="shared" si="2"/>
        <v>0</v>
      </c>
    </row>
    <row r="27" spans="1:11" s="5" customFormat="1" ht="30" customHeight="1" x14ac:dyDescent="0.2">
      <c r="A27" s="170" t="s">
        <v>849</v>
      </c>
      <c r="B27" s="141" t="s">
        <v>579</v>
      </c>
      <c r="C27" s="151" t="s">
        <v>1512</v>
      </c>
      <c r="D27" s="495"/>
      <c r="E27" s="171"/>
      <c r="F27" s="284"/>
      <c r="G27" s="147" t="s">
        <v>1760</v>
      </c>
      <c r="H27" s="8"/>
      <c r="I27" s="83">
        <f t="shared" si="0"/>
        <v>1</v>
      </c>
      <c r="J27" s="84">
        <f t="shared" si="1"/>
        <v>0</v>
      </c>
      <c r="K27" s="85">
        <f t="shared" si="2"/>
        <v>0</v>
      </c>
    </row>
    <row r="28" spans="1:11" s="5" customFormat="1" ht="30" customHeight="1" x14ac:dyDescent="0.2">
      <c r="A28" s="170" t="s">
        <v>1057</v>
      </c>
      <c r="B28" s="141" t="s">
        <v>579</v>
      </c>
      <c r="C28" s="148" t="s">
        <v>810</v>
      </c>
      <c r="D28" s="496"/>
      <c r="E28" s="171"/>
      <c r="F28" s="284"/>
      <c r="G28" s="147" t="s">
        <v>1760</v>
      </c>
      <c r="H28" s="8"/>
      <c r="I28" s="83">
        <f t="shared" si="0"/>
        <v>1</v>
      </c>
      <c r="J28" s="84">
        <f t="shared" si="1"/>
        <v>0</v>
      </c>
      <c r="K28" s="85">
        <f t="shared" si="2"/>
        <v>0</v>
      </c>
    </row>
    <row r="29" spans="1:11" ht="30" customHeight="1" x14ac:dyDescent="0.2">
      <c r="A29" s="170" t="s">
        <v>1058</v>
      </c>
      <c r="B29" s="141" t="s">
        <v>579</v>
      </c>
      <c r="C29" s="148" t="s">
        <v>811</v>
      </c>
      <c r="D29" s="496"/>
      <c r="E29" s="171"/>
      <c r="F29" s="148"/>
      <c r="G29" s="147" t="s">
        <v>1760</v>
      </c>
      <c r="I29" s="83">
        <f t="shared" si="0"/>
        <v>1</v>
      </c>
      <c r="J29" s="84">
        <f t="shared" si="1"/>
        <v>0</v>
      </c>
      <c r="K29" s="85">
        <f t="shared" si="2"/>
        <v>0</v>
      </c>
    </row>
    <row r="30" spans="1:11" ht="30" customHeight="1" x14ac:dyDescent="0.2">
      <c r="A30" s="170" t="s">
        <v>1708</v>
      </c>
      <c r="B30" s="141" t="s">
        <v>579</v>
      </c>
      <c r="C30" s="148" t="s">
        <v>1056</v>
      </c>
      <c r="D30" s="496"/>
      <c r="E30" s="171"/>
      <c r="F30" s="148"/>
      <c r="G30" s="147" t="s">
        <v>1760</v>
      </c>
      <c r="I30" s="83">
        <f t="shared" si="0"/>
        <v>1</v>
      </c>
      <c r="J30" s="84">
        <f t="shared" si="1"/>
        <v>0</v>
      </c>
      <c r="K30" s="85">
        <f t="shared" si="2"/>
        <v>0</v>
      </c>
    </row>
    <row r="31" spans="1:11" ht="30" customHeight="1" x14ac:dyDescent="0.2">
      <c r="A31" s="170" t="s">
        <v>1709</v>
      </c>
      <c r="B31" s="141" t="s">
        <v>579</v>
      </c>
      <c r="C31" s="148" t="s">
        <v>1059</v>
      </c>
      <c r="D31" s="496"/>
      <c r="E31" s="171"/>
      <c r="F31" s="148"/>
      <c r="G31" s="147" t="s">
        <v>1760</v>
      </c>
      <c r="I31" s="83">
        <f t="shared" si="0"/>
        <v>1</v>
      </c>
      <c r="J31" s="84">
        <f t="shared" si="1"/>
        <v>0</v>
      </c>
      <c r="K31" s="85">
        <f t="shared" si="2"/>
        <v>0</v>
      </c>
    </row>
    <row r="32" spans="1:11" ht="30" customHeight="1" x14ac:dyDescent="0.2">
      <c r="A32" s="170" t="s">
        <v>1763</v>
      </c>
      <c r="B32" s="141" t="s">
        <v>579</v>
      </c>
      <c r="C32" s="148" t="s">
        <v>1061</v>
      </c>
      <c r="D32" s="496"/>
      <c r="E32" s="171"/>
      <c r="F32" s="148"/>
      <c r="G32" s="147" t="s">
        <v>1760</v>
      </c>
      <c r="I32" s="83">
        <f t="shared" si="0"/>
        <v>1</v>
      </c>
      <c r="J32" s="84">
        <f t="shared" si="1"/>
        <v>0</v>
      </c>
      <c r="K32" s="85">
        <f t="shared" si="2"/>
        <v>0</v>
      </c>
    </row>
    <row r="33" spans="1:11" ht="30" customHeight="1" x14ac:dyDescent="0.2">
      <c r="A33" s="170" t="s">
        <v>1764</v>
      </c>
      <c r="B33" s="141" t="s">
        <v>579</v>
      </c>
      <c r="C33" s="148" t="s">
        <v>1511</v>
      </c>
      <c r="D33" s="496"/>
      <c r="E33" s="171"/>
      <c r="F33" s="148"/>
      <c r="G33" s="147" t="s">
        <v>1760</v>
      </c>
      <c r="I33" s="83">
        <f t="shared" si="0"/>
        <v>1</v>
      </c>
      <c r="J33" s="84">
        <f t="shared" si="1"/>
        <v>0</v>
      </c>
      <c r="K33" s="85">
        <f t="shared" si="2"/>
        <v>0</v>
      </c>
    </row>
  </sheetData>
  <sheetProtection algorithmName="SHA-512" hashValue="/uiZq3RLcDqAqj11eK2B07tkm3juACLZj9J4Xyfg4HriVcdJ/OYiWOPi+JOgRfaOxn8dCsXtKrpms5JBPGKpLQ==" saltValue="A66yIGUJlCWYwfVS8PSsNg==" spinCount="100000" sheet="1" objects="1" scenarios="1" formatRows="0"/>
  <mergeCells count="2">
    <mergeCell ref="B2:G2"/>
    <mergeCell ref="A1:A2"/>
  </mergeCells>
  <conditionalFormatting sqref="B3:B4 B12 B19 B34:B1048576">
    <cfRule type="cellIs" dxfId="166" priority="27" operator="equal">
      <formula>"Mandatory"</formula>
    </cfRule>
    <cfRule type="cellIs" dxfId="165" priority="28" stopIfTrue="1" operator="equal">
      <formula>"Mandatory"</formula>
    </cfRule>
  </conditionalFormatting>
  <conditionalFormatting sqref="B3">
    <cfRule type="cellIs" dxfId="164" priority="26" operator="equal">
      <formula>"Mandatory"</formula>
    </cfRule>
  </conditionalFormatting>
  <conditionalFormatting sqref="G5:G11">
    <cfRule type="cellIs" dxfId="163" priority="6" stopIfTrue="1" operator="equal">
      <formula>"Exception"</formula>
    </cfRule>
    <cfRule type="cellIs" dxfId="162" priority="7" stopIfTrue="1" operator="equal">
      <formula>"Select from Drop Down List"</formula>
    </cfRule>
  </conditionalFormatting>
  <conditionalFormatting sqref="G13:G18">
    <cfRule type="cellIs" dxfId="161" priority="4" stopIfTrue="1" operator="equal">
      <formula>"Exception"</formula>
    </cfRule>
    <cfRule type="cellIs" dxfId="160" priority="5" stopIfTrue="1" operator="equal">
      <formula>"Select from Drop Down List"</formula>
    </cfRule>
  </conditionalFormatting>
  <conditionalFormatting sqref="G20:G33">
    <cfRule type="cellIs" dxfId="159" priority="2" stopIfTrue="1" operator="equal">
      <formula>"Exception"</formula>
    </cfRule>
    <cfRule type="cellIs" dxfId="158"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11 B13:B18 B20:B33">
      <formula1>SpecType</formula1>
    </dataValidation>
    <dataValidation type="list" allowBlank="1" showInputMessage="1" showErrorMessage="1" sqref="E5:E11 E13:E18 E20:E33">
      <formula1>Existing</formula1>
    </dataValidation>
    <dataValidation type="list" allowBlank="1" showInputMessage="1" showErrorMessage="1" sqref="G5:G11 G13:G18 G20:G33">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REQUIREMENTS&amp;C&amp;"Arial,Regular"&amp;10&amp;A Interface&amp;R&amp;"Arial,Regular"&amp;10Page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F0"/>
    <pageSetUpPr fitToPage="1"/>
  </sheetPr>
  <dimension ref="A1:K58"/>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6.5" customHeight="1" thickBot="1" x14ac:dyDescent="0.25">
      <c r="A2" s="523"/>
      <c r="B2" s="522" t="s">
        <v>1869</v>
      </c>
      <c r="C2" s="522"/>
      <c r="D2" s="522"/>
      <c r="E2" s="522"/>
      <c r="F2" s="522"/>
      <c r="G2" s="522"/>
    </row>
    <row r="3" spans="1:11" s="79" customFormat="1" ht="39.75" customHeight="1" thickBot="1" x14ac:dyDescent="0.3">
      <c r="A3" s="452" t="s">
        <v>3</v>
      </c>
      <c r="B3" s="452" t="s">
        <v>41</v>
      </c>
      <c r="C3" s="452" t="s">
        <v>1885</v>
      </c>
      <c r="D3" s="453" t="str">
        <f>'Support Data'!A24</f>
        <v>Vendor Work Area</v>
      </c>
      <c r="E3" s="454" t="str">
        <f>'Support Data'!A43</f>
        <v>Existing Functionality</v>
      </c>
      <c r="F3" s="454" t="s">
        <v>42</v>
      </c>
      <c r="G3" s="456" t="str">
        <f>'Support Data'!A21</f>
        <v>Availability</v>
      </c>
      <c r="H3" s="77" t="s">
        <v>73</v>
      </c>
      <c r="I3" s="78" t="s">
        <v>540</v>
      </c>
      <c r="J3" s="78" t="s">
        <v>541</v>
      </c>
      <c r="K3" s="78" t="s">
        <v>507</v>
      </c>
    </row>
    <row r="4" spans="1:11" x14ac:dyDescent="0.2">
      <c r="A4" s="136" t="s">
        <v>1491</v>
      </c>
      <c r="B4" s="179"/>
      <c r="C4" s="138"/>
      <c r="D4" s="139"/>
      <c r="E4" s="140"/>
      <c r="F4" s="140"/>
      <c r="G4" s="162"/>
      <c r="H4" s="88">
        <f>COUNTA(B5:B58)</f>
        <v>49</v>
      </c>
      <c r="I4" s="81"/>
      <c r="K4" s="88">
        <f>SUM(K5:K58)</f>
        <v>0</v>
      </c>
    </row>
    <row r="5" spans="1:11" ht="45" customHeight="1" x14ac:dyDescent="0.2">
      <c r="A5" s="141" t="s">
        <v>1151</v>
      </c>
      <c r="B5" s="141" t="s">
        <v>579</v>
      </c>
      <c r="C5" s="151" t="s">
        <v>1113</v>
      </c>
      <c r="D5" s="144"/>
      <c r="E5" s="171"/>
      <c r="F5" s="146">
        <v>1</v>
      </c>
      <c r="G5" s="147" t="s">
        <v>1760</v>
      </c>
      <c r="H5" s="82">
        <f>COUNTIF(G:G,"=Select from Drop Down List")</f>
        <v>49</v>
      </c>
      <c r="I5" s="83">
        <f t="shared" ref="I5:I58" si="0">IF(NOT(ISBLANK($B5)),VLOOKUP($B5,SpecData,2,FALSE),"")</f>
        <v>1</v>
      </c>
      <c r="J5" s="84">
        <f t="shared" ref="J5:J58" si="1">VLOOKUP(G5,AvailabilityData,2,FALSE)</f>
        <v>0</v>
      </c>
      <c r="K5" s="85">
        <f t="shared" ref="K5:K58" si="2">I5*J5</f>
        <v>0</v>
      </c>
    </row>
    <row r="6" spans="1:11" x14ac:dyDescent="0.2">
      <c r="A6" s="184"/>
      <c r="B6" s="196"/>
      <c r="C6" s="186" t="s">
        <v>1114</v>
      </c>
      <c r="D6" s="187"/>
      <c r="E6" s="189"/>
      <c r="F6" s="189"/>
      <c r="G6" s="190"/>
      <c r="H6" s="82">
        <f>COUNTIF(G:G,"=Function Available")</f>
        <v>0</v>
      </c>
      <c r="I6" s="83"/>
      <c r="J6" s="84"/>
      <c r="K6" s="85"/>
    </row>
    <row r="7" spans="1:11" ht="30" customHeight="1" x14ac:dyDescent="0.2">
      <c r="A7" s="141" t="s">
        <v>1152</v>
      </c>
      <c r="B7" s="141" t="s">
        <v>579</v>
      </c>
      <c r="C7" s="212" t="s">
        <v>1109</v>
      </c>
      <c r="D7" s="300"/>
      <c r="E7" s="171"/>
      <c r="F7" s="146">
        <v>1</v>
      </c>
      <c r="G7" s="147" t="s">
        <v>1760</v>
      </c>
      <c r="H7" s="82">
        <f>COUNTIF(F:G,"=Function Not Available")</f>
        <v>0</v>
      </c>
      <c r="I7" s="83">
        <f t="shared" si="0"/>
        <v>1</v>
      </c>
      <c r="J7" s="84">
        <f t="shared" si="1"/>
        <v>0</v>
      </c>
      <c r="K7" s="85">
        <f t="shared" si="2"/>
        <v>0</v>
      </c>
    </row>
    <row r="8" spans="1:11" ht="30" customHeight="1" x14ac:dyDescent="0.2">
      <c r="A8" s="141" t="s">
        <v>1153</v>
      </c>
      <c r="B8" s="141" t="s">
        <v>579</v>
      </c>
      <c r="C8" s="301" t="s">
        <v>1110</v>
      </c>
      <c r="D8" s="302"/>
      <c r="E8" s="171"/>
      <c r="F8" s="146">
        <v>1</v>
      </c>
      <c r="G8" s="147" t="s">
        <v>1760</v>
      </c>
      <c r="H8" s="82">
        <f>COUNTIF(G:G,"=Exception")</f>
        <v>0</v>
      </c>
      <c r="I8" s="83">
        <f t="shared" si="0"/>
        <v>1</v>
      </c>
      <c r="J8" s="84">
        <f t="shared" si="1"/>
        <v>0</v>
      </c>
      <c r="K8" s="85">
        <f t="shared" si="2"/>
        <v>0</v>
      </c>
    </row>
    <row r="9" spans="1:11" ht="30" customHeight="1" x14ac:dyDescent="0.2">
      <c r="A9" s="141" t="s">
        <v>1154</v>
      </c>
      <c r="B9" s="141" t="s">
        <v>579</v>
      </c>
      <c r="C9" s="202" t="s">
        <v>1111</v>
      </c>
      <c r="D9" s="303"/>
      <c r="E9" s="171"/>
      <c r="F9" s="146">
        <v>1</v>
      </c>
      <c r="G9" s="147" t="s">
        <v>1760</v>
      </c>
      <c r="H9" s="90">
        <f>COUNTIFS(B:B,"=Highly Advantageous",G:G,"=Select from Drop Down List")</f>
        <v>0</v>
      </c>
      <c r="I9" s="83">
        <f t="shared" si="0"/>
        <v>1</v>
      </c>
      <c r="J9" s="84">
        <f t="shared" si="1"/>
        <v>0</v>
      </c>
      <c r="K9" s="85">
        <f t="shared" si="2"/>
        <v>0</v>
      </c>
    </row>
    <row r="10" spans="1:11" ht="30" customHeight="1" x14ac:dyDescent="0.2">
      <c r="A10" s="197" t="s">
        <v>1155</v>
      </c>
      <c r="B10" s="197" t="s">
        <v>579</v>
      </c>
      <c r="C10" s="287" t="s">
        <v>1133</v>
      </c>
      <c r="D10" s="304"/>
      <c r="E10" s="216"/>
      <c r="F10" s="305"/>
      <c r="G10" s="218" t="s">
        <v>1760</v>
      </c>
      <c r="H10" s="90">
        <f>COUNTIFS(B:B,"=Highly Advantageous",G:G,"=Function Available")</f>
        <v>0</v>
      </c>
      <c r="I10" s="83">
        <f t="shared" si="0"/>
        <v>1</v>
      </c>
      <c r="J10" s="84">
        <f t="shared" si="1"/>
        <v>0</v>
      </c>
      <c r="K10" s="85">
        <f t="shared" si="2"/>
        <v>0</v>
      </c>
    </row>
    <row r="11" spans="1:11" ht="30" customHeight="1" x14ac:dyDescent="0.2">
      <c r="A11" s="184"/>
      <c r="B11" s="185"/>
      <c r="C11" s="186" t="s">
        <v>1134</v>
      </c>
      <c r="D11" s="306"/>
      <c r="E11" s="188"/>
      <c r="F11" s="189"/>
      <c r="G11" s="307"/>
      <c r="H11" s="90">
        <f>COUNTIFS(B:B,"=Highly Advantageous",G:G,"=Function Not Available")</f>
        <v>0</v>
      </c>
      <c r="I11" s="83"/>
      <c r="J11" s="84"/>
      <c r="K11" s="85"/>
    </row>
    <row r="12" spans="1:11" ht="30" customHeight="1" x14ac:dyDescent="0.2">
      <c r="A12" s="170" t="s">
        <v>1156</v>
      </c>
      <c r="B12" s="170" t="s">
        <v>579</v>
      </c>
      <c r="C12" s="212" t="s">
        <v>1117</v>
      </c>
      <c r="D12" s="300"/>
      <c r="E12" s="221"/>
      <c r="F12" s="193"/>
      <c r="G12" s="222" t="s">
        <v>1760</v>
      </c>
      <c r="H12" s="90">
        <f>COUNTIFS(B:B,"=Highly Advantageous",G:G,"=Exception")</f>
        <v>0</v>
      </c>
      <c r="I12" s="83">
        <f t="shared" si="0"/>
        <v>1</v>
      </c>
      <c r="J12" s="84">
        <f t="shared" si="1"/>
        <v>0</v>
      </c>
      <c r="K12" s="85">
        <f t="shared" si="2"/>
        <v>0</v>
      </c>
    </row>
    <row r="13" spans="1:11" ht="30" customHeight="1" x14ac:dyDescent="0.2">
      <c r="A13" s="141" t="s">
        <v>1157</v>
      </c>
      <c r="B13" s="141" t="s">
        <v>579</v>
      </c>
      <c r="C13" s="202" t="s">
        <v>1118</v>
      </c>
      <c r="D13" s="303"/>
      <c r="E13" s="171"/>
      <c r="F13" s="146"/>
      <c r="G13" s="147" t="s">
        <v>1760</v>
      </c>
      <c r="H13" s="115">
        <f>COUNTIFS(B:B,"=Advantageous",G:G,"=Select from Drop Down List")</f>
        <v>49</v>
      </c>
      <c r="I13" s="83">
        <f t="shared" si="0"/>
        <v>1</v>
      </c>
      <c r="J13" s="84">
        <f t="shared" si="1"/>
        <v>0</v>
      </c>
      <c r="K13" s="85">
        <f t="shared" si="2"/>
        <v>0</v>
      </c>
    </row>
    <row r="14" spans="1:11" ht="30" customHeight="1" x14ac:dyDescent="0.2">
      <c r="A14" s="141" t="s">
        <v>1158</v>
      </c>
      <c r="B14" s="141" t="s">
        <v>579</v>
      </c>
      <c r="C14" s="202" t="s">
        <v>1119</v>
      </c>
      <c r="D14" s="303"/>
      <c r="E14" s="171"/>
      <c r="F14" s="146"/>
      <c r="G14" s="147" t="s">
        <v>1760</v>
      </c>
      <c r="H14" s="115">
        <f>COUNTIFS(B:B,"=Advantageous",G:G,"=Function Available")</f>
        <v>0</v>
      </c>
      <c r="I14" s="83">
        <f t="shared" si="0"/>
        <v>1</v>
      </c>
      <c r="J14" s="84">
        <f t="shared" si="1"/>
        <v>0</v>
      </c>
      <c r="K14" s="85">
        <f t="shared" si="2"/>
        <v>0</v>
      </c>
    </row>
    <row r="15" spans="1:11" ht="30" customHeight="1" x14ac:dyDescent="0.2">
      <c r="A15" s="141" t="s">
        <v>1159</v>
      </c>
      <c r="B15" s="141" t="s">
        <v>579</v>
      </c>
      <c r="C15" s="202" t="s">
        <v>1120</v>
      </c>
      <c r="D15" s="303"/>
      <c r="E15" s="171"/>
      <c r="F15" s="146"/>
      <c r="G15" s="147" t="s">
        <v>1760</v>
      </c>
      <c r="H15" s="115">
        <f>COUNTIFS(B:B,"=Advantageous",G:G,"=Function Not Available")</f>
        <v>0</v>
      </c>
      <c r="I15" s="83">
        <f t="shared" si="0"/>
        <v>1</v>
      </c>
      <c r="J15" s="84">
        <f t="shared" si="1"/>
        <v>0</v>
      </c>
      <c r="K15" s="85">
        <f t="shared" si="2"/>
        <v>0</v>
      </c>
    </row>
    <row r="16" spans="1:11" ht="30" customHeight="1" x14ac:dyDescent="0.2">
      <c r="A16" s="141" t="s">
        <v>1160</v>
      </c>
      <c r="B16" s="141" t="s">
        <v>579</v>
      </c>
      <c r="C16" s="202" t="s">
        <v>1121</v>
      </c>
      <c r="D16" s="303"/>
      <c r="E16" s="171"/>
      <c r="F16" s="146"/>
      <c r="G16" s="147" t="s">
        <v>1760</v>
      </c>
      <c r="H16" s="115">
        <f>COUNTIFS(B:B,"=Advantageous",G:G,"=Exception")</f>
        <v>0</v>
      </c>
      <c r="I16" s="83">
        <f t="shared" si="0"/>
        <v>1</v>
      </c>
      <c r="J16" s="84">
        <f t="shared" si="1"/>
        <v>0</v>
      </c>
      <c r="K16" s="85">
        <f t="shared" si="2"/>
        <v>0</v>
      </c>
    </row>
    <row r="17" spans="1:11" ht="30" customHeight="1" x14ac:dyDescent="0.2">
      <c r="A17" s="141" t="s">
        <v>1161</v>
      </c>
      <c r="B17" s="141" t="s">
        <v>579</v>
      </c>
      <c r="C17" s="202" t="s">
        <v>1122</v>
      </c>
      <c r="D17" s="303"/>
      <c r="E17" s="171"/>
      <c r="F17" s="146"/>
      <c r="G17" s="147" t="s">
        <v>1760</v>
      </c>
      <c r="H17" s="119"/>
      <c r="I17" s="83">
        <f t="shared" si="0"/>
        <v>1</v>
      </c>
      <c r="J17" s="84">
        <f t="shared" si="1"/>
        <v>0</v>
      </c>
      <c r="K17" s="85">
        <f t="shared" si="2"/>
        <v>0</v>
      </c>
    </row>
    <row r="18" spans="1:11" ht="30" customHeight="1" x14ac:dyDescent="0.2">
      <c r="A18" s="141" t="s">
        <v>1162</v>
      </c>
      <c r="B18" s="141" t="s">
        <v>579</v>
      </c>
      <c r="C18" s="202" t="s">
        <v>1123</v>
      </c>
      <c r="D18" s="303"/>
      <c r="E18" s="171"/>
      <c r="F18" s="146"/>
      <c r="G18" s="147" t="s">
        <v>1760</v>
      </c>
      <c r="H18" s="119"/>
      <c r="I18" s="83">
        <f t="shared" si="0"/>
        <v>1</v>
      </c>
      <c r="J18" s="84">
        <f t="shared" si="1"/>
        <v>0</v>
      </c>
      <c r="K18" s="85">
        <f t="shared" si="2"/>
        <v>0</v>
      </c>
    </row>
    <row r="19" spans="1:11" ht="30" customHeight="1" x14ac:dyDescent="0.2">
      <c r="A19" s="141" t="s">
        <v>1163</v>
      </c>
      <c r="B19" s="141" t="s">
        <v>579</v>
      </c>
      <c r="C19" s="202" t="s">
        <v>1124</v>
      </c>
      <c r="D19" s="303"/>
      <c r="E19" s="171"/>
      <c r="F19" s="146"/>
      <c r="G19" s="147" t="s">
        <v>1760</v>
      </c>
      <c r="H19" s="119"/>
      <c r="I19" s="83">
        <f t="shared" si="0"/>
        <v>1</v>
      </c>
      <c r="J19" s="84">
        <f t="shared" si="1"/>
        <v>0</v>
      </c>
      <c r="K19" s="85">
        <f t="shared" si="2"/>
        <v>0</v>
      </c>
    </row>
    <row r="20" spans="1:11" ht="30" customHeight="1" x14ac:dyDescent="0.2">
      <c r="A20" s="141" t="s">
        <v>1164</v>
      </c>
      <c r="B20" s="141" t="s">
        <v>579</v>
      </c>
      <c r="C20" s="202" t="s">
        <v>8</v>
      </c>
      <c r="D20" s="303"/>
      <c r="E20" s="171"/>
      <c r="F20" s="146"/>
      <c r="G20" s="147" t="s">
        <v>1760</v>
      </c>
      <c r="H20" s="119"/>
      <c r="I20" s="83">
        <f t="shared" si="0"/>
        <v>1</v>
      </c>
      <c r="J20" s="84">
        <f t="shared" si="1"/>
        <v>0</v>
      </c>
      <c r="K20" s="85">
        <f t="shared" si="2"/>
        <v>0</v>
      </c>
    </row>
    <row r="21" spans="1:11" ht="30" customHeight="1" x14ac:dyDescent="0.2">
      <c r="A21" s="141" t="s">
        <v>1165</v>
      </c>
      <c r="B21" s="141" t="s">
        <v>579</v>
      </c>
      <c r="C21" s="202" t="s">
        <v>1125</v>
      </c>
      <c r="D21" s="303"/>
      <c r="E21" s="171"/>
      <c r="F21" s="146"/>
      <c r="G21" s="147" t="s">
        <v>1760</v>
      </c>
      <c r="H21" s="119"/>
      <c r="I21" s="83">
        <f t="shared" si="0"/>
        <v>1</v>
      </c>
      <c r="J21" s="84">
        <f t="shared" si="1"/>
        <v>0</v>
      </c>
      <c r="K21" s="85">
        <f t="shared" si="2"/>
        <v>0</v>
      </c>
    </row>
    <row r="22" spans="1:11" ht="30" customHeight="1" x14ac:dyDescent="0.2">
      <c r="A22" s="141" t="s">
        <v>1166</v>
      </c>
      <c r="B22" s="141" t="s">
        <v>579</v>
      </c>
      <c r="C22" s="202" t="s">
        <v>1126</v>
      </c>
      <c r="D22" s="303"/>
      <c r="E22" s="171"/>
      <c r="F22" s="146"/>
      <c r="G22" s="147" t="s">
        <v>1760</v>
      </c>
      <c r="H22" s="119"/>
      <c r="I22" s="83">
        <f t="shared" si="0"/>
        <v>1</v>
      </c>
      <c r="J22" s="84">
        <f t="shared" si="1"/>
        <v>0</v>
      </c>
      <c r="K22" s="85">
        <f t="shared" si="2"/>
        <v>0</v>
      </c>
    </row>
    <row r="23" spans="1:11" ht="30" customHeight="1" x14ac:dyDescent="0.2">
      <c r="A23" s="141" t="s">
        <v>1167</v>
      </c>
      <c r="B23" s="141" t="s">
        <v>579</v>
      </c>
      <c r="C23" s="202" t="s">
        <v>1127</v>
      </c>
      <c r="D23" s="303"/>
      <c r="E23" s="171"/>
      <c r="F23" s="146"/>
      <c r="G23" s="147" t="s">
        <v>1760</v>
      </c>
      <c r="H23" s="119"/>
      <c r="I23" s="83">
        <f t="shared" si="0"/>
        <v>1</v>
      </c>
      <c r="J23" s="84">
        <f t="shared" si="1"/>
        <v>0</v>
      </c>
      <c r="K23" s="85">
        <f t="shared" si="2"/>
        <v>0</v>
      </c>
    </row>
    <row r="24" spans="1:11" ht="30" customHeight="1" x14ac:dyDescent="0.2">
      <c r="A24" s="141" t="s">
        <v>1168</v>
      </c>
      <c r="B24" s="141" t="s">
        <v>579</v>
      </c>
      <c r="C24" s="202" t="s">
        <v>1128</v>
      </c>
      <c r="D24" s="303"/>
      <c r="E24" s="171"/>
      <c r="F24" s="146"/>
      <c r="G24" s="147" t="s">
        <v>1760</v>
      </c>
      <c r="H24" s="119"/>
      <c r="I24" s="83">
        <f t="shared" si="0"/>
        <v>1</v>
      </c>
      <c r="J24" s="84">
        <f t="shared" si="1"/>
        <v>0</v>
      </c>
      <c r="K24" s="85">
        <f t="shared" si="2"/>
        <v>0</v>
      </c>
    </row>
    <row r="25" spans="1:11" ht="30" customHeight="1" x14ac:dyDescent="0.2">
      <c r="A25" s="141" t="s">
        <v>1169</v>
      </c>
      <c r="B25" s="141" t="s">
        <v>579</v>
      </c>
      <c r="C25" s="202" t="s">
        <v>1129</v>
      </c>
      <c r="D25" s="303"/>
      <c r="E25" s="171"/>
      <c r="F25" s="146"/>
      <c r="G25" s="147" t="s">
        <v>1760</v>
      </c>
      <c r="H25" s="119"/>
      <c r="I25" s="83">
        <f t="shared" si="0"/>
        <v>1</v>
      </c>
      <c r="J25" s="84">
        <f t="shared" si="1"/>
        <v>0</v>
      </c>
      <c r="K25" s="85">
        <f t="shared" si="2"/>
        <v>0</v>
      </c>
    </row>
    <row r="26" spans="1:11" ht="30" customHeight="1" x14ac:dyDescent="0.2">
      <c r="A26" s="141" t="s">
        <v>1170</v>
      </c>
      <c r="B26" s="141" t="s">
        <v>579</v>
      </c>
      <c r="C26" s="202" t="s">
        <v>602</v>
      </c>
      <c r="D26" s="303"/>
      <c r="E26" s="171"/>
      <c r="F26" s="146"/>
      <c r="G26" s="147" t="s">
        <v>1760</v>
      </c>
      <c r="H26" s="119"/>
      <c r="I26" s="83">
        <f t="shared" si="0"/>
        <v>1</v>
      </c>
      <c r="J26" s="84">
        <f t="shared" si="1"/>
        <v>0</v>
      </c>
      <c r="K26" s="85">
        <f t="shared" si="2"/>
        <v>0</v>
      </c>
    </row>
    <row r="27" spans="1:11" ht="15" customHeight="1" x14ac:dyDescent="0.2">
      <c r="A27" s="184"/>
      <c r="B27" s="185"/>
      <c r="C27" s="308" t="s">
        <v>1840</v>
      </c>
      <c r="D27" s="306"/>
      <c r="E27" s="188"/>
      <c r="F27" s="189"/>
      <c r="G27" s="190"/>
      <c r="H27" s="119"/>
      <c r="I27" s="83"/>
      <c r="J27" s="84"/>
      <c r="K27" s="85"/>
    </row>
    <row r="28" spans="1:11" ht="30" customHeight="1" x14ac:dyDescent="0.2">
      <c r="A28" s="170" t="s">
        <v>1171</v>
      </c>
      <c r="B28" s="170" t="s">
        <v>579</v>
      </c>
      <c r="C28" s="309" t="s">
        <v>6</v>
      </c>
      <c r="D28" s="300"/>
      <c r="E28" s="221"/>
      <c r="F28" s="193"/>
      <c r="G28" s="222" t="s">
        <v>1760</v>
      </c>
      <c r="H28" s="119"/>
      <c r="I28" s="83">
        <f t="shared" si="0"/>
        <v>1</v>
      </c>
      <c r="J28" s="84">
        <f t="shared" si="1"/>
        <v>0</v>
      </c>
      <c r="K28" s="85">
        <f t="shared" si="2"/>
        <v>0</v>
      </c>
    </row>
    <row r="29" spans="1:11" ht="30" customHeight="1" x14ac:dyDescent="0.2">
      <c r="A29" s="141" t="s">
        <v>1172</v>
      </c>
      <c r="B29" s="141" t="s">
        <v>579</v>
      </c>
      <c r="C29" s="310" t="s">
        <v>12</v>
      </c>
      <c r="D29" s="303"/>
      <c r="E29" s="171"/>
      <c r="F29" s="146"/>
      <c r="G29" s="147" t="s">
        <v>1760</v>
      </c>
      <c r="H29" s="119"/>
      <c r="I29" s="83">
        <f t="shared" si="0"/>
        <v>1</v>
      </c>
      <c r="J29" s="84">
        <f t="shared" si="1"/>
        <v>0</v>
      </c>
      <c r="K29" s="85">
        <f t="shared" si="2"/>
        <v>0</v>
      </c>
    </row>
    <row r="30" spans="1:11" ht="30" customHeight="1" x14ac:dyDescent="0.2">
      <c r="A30" s="141" t="s">
        <v>1173</v>
      </c>
      <c r="B30" s="141" t="s">
        <v>579</v>
      </c>
      <c r="C30" s="310" t="s">
        <v>1130</v>
      </c>
      <c r="D30" s="303"/>
      <c r="E30" s="171"/>
      <c r="F30" s="146"/>
      <c r="G30" s="147" t="s">
        <v>1760</v>
      </c>
      <c r="H30" s="119"/>
      <c r="I30" s="83">
        <f t="shared" si="0"/>
        <v>1</v>
      </c>
      <c r="J30" s="84">
        <f t="shared" si="1"/>
        <v>0</v>
      </c>
      <c r="K30" s="85">
        <f t="shared" si="2"/>
        <v>0</v>
      </c>
    </row>
    <row r="31" spans="1:11" ht="30" customHeight="1" x14ac:dyDescent="0.2">
      <c r="A31" s="197" t="s">
        <v>1174</v>
      </c>
      <c r="B31" s="197" t="s">
        <v>579</v>
      </c>
      <c r="C31" s="311" t="s">
        <v>1131</v>
      </c>
      <c r="D31" s="304"/>
      <c r="E31" s="216"/>
      <c r="F31" s="305"/>
      <c r="G31" s="218" t="s">
        <v>1760</v>
      </c>
      <c r="H31" s="119"/>
      <c r="I31" s="83">
        <f t="shared" si="0"/>
        <v>1</v>
      </c>
      <c r="J31" s="84">
        <f t="shared" si="1"/>
        <v>0</v>
      </c>
      <c r="K31" s="85">
        <f t="shared" si="2"/>
        <v>0</v>
      </c>
    </row>
    <row r="32" spans="1:11" ht="15" customHeight="1" x14ac:dyDescent="0.2">
      <c r="A32" s="184"/>
      <c r="B32" s="185"/>
      <c r="C32" s="186" t="s">
        <v>1143</v>
      </c>
      <c r="D32" s="306"/>
      <c r="E32" s="188"/>
      <c r="F32" s="189"/>
      <c r="G32" s="190"/>
      <c r="H32" s="119"/>
      <c r="I32" s="83"/>
      <c r="J32" s="84"/>
      <c r="K32" s="85"/>
    </row>
    <row r="33" spans="1:11" ht="30" customHeight="1" x14ac:dyDescent="0.2">
      <c r="A33" s="170" t="s">
        <v>1175</v>
      </c>
      <c r="B33" s="170" t="s">
        <v>579</v>
      </c>
      <c r="C33" s="212" t="s">
        <v>1141</v>
      </c>
      <c r="D33" s="312"/>
      <c r="E33" s="221"/>
      <c r="F33" s="193"/>
      <c r="G33" s="222" t="s">
        <v>1760</v>
      </c>
      <c r="H33" s="119"/>
      <c r="I33" s="83">
        <f t="shared" si="0"/>
        <v>1</v>
      </c>
      <c r="J33" s="84">
        <f t="shared" si="1"/>
        <v>0</v>
      </c>
      <c r="K33" s="85">
        <f t="shared" si="2"/>
        <v>0</v>
      </c>
    </row>
    <row r="34" spans="1:11" ht="30" customHeight="1" x14ac:dyDescent="0.2">
      <c r="A34" s="141" t="s">
        <v>1176</v>
      </c>
      <c r="B34" s="141" t="s">
        <v>579</v>
      </c>
      <c r="C34" s="202" t="s">
        <v>1140</v>
      </c>
      <c r="D34" s="313"/>
      <c r="E34" s="171"/>
      <c r="F34" s="146"/>
      <c r="G34" s="147" t="s">
        <v>1760</v>
      </c>
      <c r="H34" s="119"/>
      <c r="I34" s="83">
        <f t="shared" si="0"/>
        <v>1</v>
      </c>
      <c r="J34" s="84">
        <f t="shared" si="1"/>
        <v>0</v>
      </c>
      <c r="K34" s="85">
        <f t="shared" si="2"/>
        <v>0</v>
      </c>
    </row>
    <row r="35" spans="1:11" ht="30" customHeight="1" x14ac:dyDescent="0.2">
      <c r="A35" s="141" t="s">
        <v>1177</v>
      </c>
      <c r="B35" s="141" t="s">
        <v>579</v>
      </c>
      <c r="C35" s="202" t="s">
        <v>1142</v>
      </c>
      <c r="D35" s="313"/>
      <c r="E35" s="171"/>
      <c r="F35" s="146"/>
      <c r="G35" s="147" t="s">
        <v>1760</v>
      </c>
      <c r="H35" s="119"/>
      <c r="I35" s="83">
        <f t="shared" si="0"/>
        <v>1</v>
      </c>
      <c r="J35" s="84">
        <f t="shared" si="1"/>
        <v>0</v>
      </c>
      <c r="K35" s="85">
        <f t="shared" si="2"/>
        <v>0</v>
      </c>
    </row>
    <row r="36" spans="1:11" ht="30" customHeight="1" x14ac:dyDescent="0.2">
      <c r="A36" s="141" t="s">
        <v>1178</v>
      </c>
      <c r="B36" s="141" t="s">
        <v>579</v>
      </c>
      <c r="C36" s="202" t="s">
        <v>1139</v>
      </c>
      <c r="D36" s="313"/>
      <c r="E36" s="171"/>
      <c r="F36" s="146"/>
      <c r="G36" s="147" t="s">
        <v>1760</v>
      </c>
      <c r="H36" s="119"/>
      <c r="I36" s="83">
        <f t="shared" si="0"/>
        <v>1</v>
      </c>
      <c r="J36" s="84">
        <f t="shared" si="1"/>
        <v>0</v>
      </c>
      <c r="K36" s="85">
        <f t="shared" si="2"/>
        <v>0</v>
      </c>
    </row>
    <row r="37" spans="1:11" ht="30" customHeight="1" x14ac:dyDescent="0.2">
      <c r="A37" s="141" t="s">
        <v>1179</v>
      </c>
      <c r="B37" s="141" t="s">
        <v>579</v>
      </c>
      <c r="C37" s="202" t="s">
        <v>1138</v>
      </c>
      <c r="D37" s="313"/>
      <c r="E37" s="171"/>
      <c r="F37" s="146"/>
      <c r="G37" s="147" t="s">
        <v>1760</v>
      </c>
      <c r="H37" s="119"/>
      <c r="I37" s="83">
        <f t="shared" si="0"/>
        <v>1</v>
      </c>
      <c r="J37" s="84">
        <f t="shared" si="1"/>
        <v>0</v>
      </c>
      <c r="K37" s="85">
        <f t="shared" si="2"/>
        <v>0</v>
      </c>
    </row>
    <row r="38" spans="1:11" ht="30" customHeight="1" x14ac:dyDescent="0.2">
      <c r="A38" s="141" t="s">
        <v>1180</v>
      </c>
      <c r="B38" s="141" t="s">
        <v>579</v>
      </c>
      <c r="C38" s="212" t="s">
        <v>1132</v>
      </c>
      <c r="D38" s="181"/>
      <c r="E38" s="171"/>
      <c r="F38" s="146"/>
      <c r="G38" s="147" t="s">
        <v>1760</v>
      </c>
      <c r="H38" s="119"/>
      <c r="I38" s="83">
        <f t="shared" si="0"/>
        <v>1</v>
      </c>
      <c r="J38" s="84">
        <f t="shared" si="1"/>
        <v>0</v>
      </c>
      <c r="K38" s="85">
        <f t="shared" si="2"/>
        <v>0</v>
      </c>
    </row>
    <row r="39" spans="1:11" ht="30" customHeight="1" x14ac:dyDescent="0.2">
      <c r="A39" s="141" t="s">
        <v>1181</v>
      </c>
      <c r="B39" s="141" t="s">
        <v>579</v>
      </c>
      <c r="C39" s="202" t="s">
        <v>1135</v>
      </c>
      <c r="D39" s="313"/>
      <c r="E39" s="171"/>
      <c r="F39" s="146"/>
      <c r="G39" s="147" t="s">
        <v>1760</v>
      </c>
      <c r="H39" s="119"/>
      <c r="I39" s="83">
        <f t="shared" si="0"/>
        <v>1</v>
      </c>
      <c r="J39" s="84">
        <f t="shared" si="1"/>
        <v>0</v>
      </c>
      <c r="K39" s="85">
        <f t="shared" si="2"/>
        <v>0</v>
      </c>
    </row>
    <row r="40" spans="1:11" ht="30" customHeight="1" x14ac:dyDescent="0.2">
      <c r="A40" s="141" t="s">
        <v>1182</v>
      </c>
      <c r="B40" s="141" t="s">
        <v>579</v>
      </c>
      <c r="C40" s="202" t="s">
        <v>1136</v>
      </c>
      <c r="D40" s="313"/>
      <c r="E40" s="171"/>
      <c r="F40" s="146"/>
      <c r="G40" s="147" t="s">
        <v>1760</v>
      </c>
      <c r="H40" s="119"/>
      <c r="I40" s="83">
        <f t="shared" si="0"/>
        <v>1</v>
      </c>
      <c r="J40" s="84">
        <f t="shared" si="1"/>
        <v>0</v>
      </c>
      <c r="K40" s="85">
        <f t="shared" si="2"/>
        <v>0</v>
      </c>
    </row>
    <row r="41" spans="1:11" ht="30" customHeight="1" x14ac:dyDescent="0.2">
      <c r="A41" s="141" t="s">
        <v>1183</v>
      </c>
      <c r="B41" s="141" t="s">
        <v>579</v>
      </c>
      <c r="C41" s="202" t="s">
        <v>1137</v>
      </c>
      <c r="D41" s="313"/>
      <c r="E41" s="171"/>
      <c r="F41" s="146"/>
      <c r="G41" s="147" t="s">
        <v>1760</v>
      </c>
      <c r="H41" s="119"/>
      <c r="I41" s="83">
        <f t="shared" si="0"/>
        <v>1</v>
      </c>
      <c r="J41" s="84">
        <f t="shared" si="1"/>
        <v>0</v>
      </c>
      <c r="K41" s="85">
        <f t="shared" si="2"/>
        <v>0</v>
      </c>
    </row>
    <row r="42" spans="1:11" ht="30" customHeight="1" x14ac:dyDescent="0.2">
      <c r="A42" s="141" t="s">
        <v>1184</v>
      </c>
      <c r="B42" s="141" t="s">
        <v>579</v>
      </c>
      <c r="C42" s="151" t="s">
        <v>1115</v>
      </c>
      <c r="D42" s="303"/>
      <c r="E42" s="171"/>
      <c r="F42" s="146"/>
      <c r="G42" s="147" t="s">
        <v>1760</v>
      </c>
      <c r="H42" s="119"/>
      <c r="I42" s="83">
        <f t="shared" si="0"/>
        <v>1</v>
      </c>
      <c r="J42" s="84">
        <f t="shared" si="1"/>
        <v>0</v>
      </c>
      <c r="K42" s="85">
        <f t="shared" si="2"/>
        <v>0</v>
      </c>
    </row>
    <row r="43" spans="1:11" ht="30" customHeight="1" x14ac:dyDescent="0.2">
      <c r="A43" s="141" t="s">
        <v>1185</v>
      </c>
      <c r="B43" s="141" t="s">
        <v>579</v>
      </c>
      <c r="C43" s="151" t="s">
        <v>1116</v>
      </c>
      <c r="D43" s="303"/>
      <c r="E43" s="171"/>
      <c r="F43" s="146"/>
      <c r="G43" s="147" t="s">
        <v>1760</v>
      </c>
      <c r="H43" s="119"/>
      <c r="I43" s="83">
        <f t="shared" si="0"/>
        <v>1</v>
      </c>
      <c r="J43" s="84">
        <f t="shared" si="1"/>
        <v>0</v>
      </c>
      <c r="K43" s="85">
        <f t="shared" si="2"/>
        <v>0</v>
      </c>
    </row>
    <row r="44" spans="1:11" ht="30" customHeight="1" x14ac:dyDescent="0.2">
      <c r="A44" s="141" t="s">
        <v>1186</v>
      </c>
      <c r="B44" s="141" t="s">
        <v>579</v>
      </c>
      <c r="C44" s="151" t="s">
        <v>1144</v>
      </c>
      <c r="D44" s="303"/>
      <c r="E44" s="171"/>
      <c r="F44" s="146"/>
      <c r="G44" s="147" t="s">
        <v>1760</v>
      </c>
      <c r="H44" s="119"/>
      <c r="I44" s="83">
        <f t="shared" si="0"/>
        <v>1</v>
      </c>
      <c r="J44" s="84">
        <f t="shared" si="1"/>
        <v>0</v>
      </c>
      <c r="K44" s="85">
        <f t="shared" si="2"/>
        <v>0</v>
      </c>
    </row>
    <row r="45" spans="1:11" ht="30" customHeight="1" x14ac:dyDescent="0.2">
      <c r="A45" s="141" t="s">
        <v>1187</v>
      </c>
      <c r="B45" s="141" t="s">
        <v>579</v>
      </c>
      <c r="C45" s="151" t="s">
        <v>1145</v>
      </c>
      <c r="D45" s="303"/>
      <c r="E45" s="171"/>
      <c r="F45" s="146"/>
      <c r="G45" s="147" t="s">
        <v>1760</v>
      </c>
      <c r="H45" s="119"/>
      <c r="I45" s="83">
        <f t="shared" si="0"/>
        <v>1</v>
      </c>
      <c r="J45" s="84">
        <f t="shared" si="1"/>
        <v>0</v>
      </c>
      <c r="K45" s="85">
        <f t="shared" si="2"/>
        <v>0</v>
      </c>
    </row>
    <row r="46" spans="1:11" ht="30" customHeight="1" x14ac:dyDescent="0.2">
      <c r="A46" s="197" t="s">
        <v>1188</v>
      </c>
      <c r="B46" s="197" t="s">
        <v>579</v>
      </c>
      <c r="C46" s="287" t="s">
        <v>1112</v>
      </c>
      <c r="D46" s="304"/>
      <c r="E46" s="216"/>
      <c r="F46" s="305"/>
      <c r="G46" s="218" t="s">
        <v>1760</v>
      </c>
      <c r="H46" s="119"/>
      <c r="I46" s="83">
        <f t="shared" si="0"/>
        <v>1</v>
      </c>
      <c r="J46" s="84">
        <f t="shared" si="1"/>
        <v>0</v>
      </c>
      <c r="K46" s="85">
        <f t="shared" si="2"/>
        <v>0</v>
      </c>
    </row>
    <row r="47" spans="1:11" ht="30" customHeight="1" x14ac:dyDescent="0.2">
      <c r="A47" s="184"/>
      <c r="B47" s="185"/>
      <c r="C47" s="186" t="s">
        <v>1146</v>
      </c>
      <c r="D47" s="306"/>
      <c r="E47" s="188"/>
      <c r="F47" s="189"/>
      <c r="G47" s="190"/>
      <c r="H47" s="119"/>
      <c r="I47" s="83"/>
      <c r="J47" s="84"/>
      <c r="K47" s="85"/>
    </row>
    <row r="48" spans="1:11" ht="30" customHeight="1" x14ac:dyDescent="0.2">
      <c r="A48" s="170" t="s">
        <v>1189</v>
      </c>
      <c r="B48" s="170" t="s">
        <v>579</v>
      </c>
      <c r="C48" s="212" t="s">
        <v>1149</v>
      </c>
      <c r="D48" s="199"/>
      <c r="E48" s="221"/>
      <c r="F48" s="193">
        <v>1</v>
      </c>
      <c r="G48" s="222" t="s">
        <v>1760</v>
      </c>
      <c r="H48" s="119"/>
      <c r="I48" s="83">
        <f t="shared" si="0"/>
        <v>1</v>
      </c>
      <c r="J48" s="84">
        <f t="shared" si="1"/>
        <v>0</v>
      </c>
      <c r="K48" s="85">
        <f t="shared" si="2"/>
        <v>0</v>
      </c>
    </row>
    <row r="49" spans="1:11" ht="30" customHeight="1" x14ac:dyDescent="0.2">
      <c r="A49" s="141" t="s">
        <v>1190</v>
      </c>
      <c r="B49" s="141" t="s">
        <v>579</v>
      </c>
      <c r="C49" s="202" t="s">
        <v>1147</v>
      </c>
      <c r="D49" s="144"/>
      <c r="E49" s="171"/>
      <c r="F49" s="146">
        <v>1</v>
      </c>
      <c r="G49" s="147" t="s">
        <v>1760</v>
      </c>
      <c r="H49" s="119"/>
      <c r="I49" s="83">
        <f t="shared" si="0"/>
        <v>1</v>
      </c>
      <c r="J49" s="84">
        <f t="shared" si="1"/>
        <v>0</v>
      </c>
      <c r="K49" s="85">
        <f t="shared" si="2"/>
        <v>0</v>
      </c>
    </row>
    <row r="50" spans="1:11" ht="30" customHeight="1" x14ac:dyDescent="0.2">
      <c r="A50" s="141" t="s">
        <v>1191</v>
      </c>
      <c r="B50" s="141" t="s">
        <v>579</v>
      </c>
      <c r="C50" s="202" t="s">
        <v>1148</v>
      </c>
      <c r="D50" s="144"/>
      <c r="E50" s="171"/>
      <c r="F50" s="146">
        <v>1</v>
      </c>
      <c r="G50" s="147" t="s">
        <v>1760</v>
      </c>
      <c r="H50" s="119"/>
      <c r="I50" s="83">
        <f t="shared" si="0"/>
        <v>1</v>
      </c>
      <c r="J50" s="84">
        <f t="shared" si="1"/>
        <v>0</v>
      </c>
      <c r="K50" s="85">
        <f t="shared" si="2"/>
        <v>0</v>
      </c>
    </row>
    <row r="51" spans="1:11" ht="30" customHeight="1" x14ac:dyDescent="0.2">
      <c r="A51" s="141" t="s">
        <v>1192</v>
      </c>
      <c r="B51" s="141" t="s">
        <v>579</v>
      </c>
      <c r="C51" s="202" t="s">
        <v>1200</v>
      </c>
      <c r="D51" s="144"/>
      <c r="E51" s="171"/>
      <c r="F51" s="146"/>
      <c r="G51" s="147" t="s">
        <v>1760</v>
      </c>
      <c r="H51" s="119"/>
      <c r="I51" s="83">
        <f t="shared" si="0"/>
        <v>1</v>
      </c>
      <c r="J51" s="84">
        <f t="shared" si="1"/>
        <v>0</v>
      </c>
      <c r="K51" s="85">
        <f t="shared" si="2"/>
        <v>0</v>
      </c>
    </row>
    <row r="52" spans="1:11" ht="30" customHeight="1" x14ac:dyDescent="0.2">
      <c r="A52" s="141" t="s">
        <v>1193</v>
      </c>
      <c r="B52" s="141" t="s">
        <v>579</v>
      </c>
      <c r="C52" s="151" t="s">
        <v>1150</v>
      </c>
      <c r="D52" s="181"/>
      <c r="E52" s="171"/>
      <c r="F52" s="146">
        <v>1</v>
      </c>
      <c r="G52" s="147" t="s">
        <v>1760</v>
      </c>
      <c r="H52" s="119"/>
      <c r="I52" s="83">
        <f t="shared" si="0"/>
        <v>1</v>
      </c>
      <c r="J52" s="84">
        <f t="shared" si="1"/>
        <v>0</v>
      </c>
      <c r="K52" s="85">
        <f t="shared" si="2"/>
        <v>0</v>
      </c>
    </row>
    <row r="53" spans="1:11" ht="30" customHeight="1" x14ac:dyDescent="0.2">
      <c r="A53" s="141" t="s">
        <v>1194</v>
      </c>
      <c r="B53" s="141" t="s">
        <v>579</v>
      </c>
      <c r="C53" s="151" t="s">
        <v>1206</v>
      </c>
      <c r="D53" s="144"/>
      <c r="E53" s="171"/>
      <c r="F53" s="146"/>
      <c r="G53" s="147" t="s">
        <v>1760</v>
      </c>
      <c r="H53" s="119"/>
      <c r="I53" s="83">
        <f t="shared" si="0"/>
        <v>1</v>
      </c>
      <c r="J53" s="84">
        <f t="shared" si="1"/>
        <v>0</v>
      </c>
      <c r="K53" s="85">
        <f t="shared" si="2"/>
        <v>0</v>
      </c>
    </row>
    <row r="54" spans="1:11" ht="30" customHeight="1" x14ac:dyDescent="0.2">
      <c r="A54" s="141" t="s">
        <v>1195</v>
      </c>
      <c r="B54" s="141" t="s">
        <v>579</v>
      </c>
      <c r="C54" s="151" t="s">
        <v>1201</v>
      </c>
      <c r="D54" s="144"/>
      <c r="E54" s="171"/>
      <c r="F54" s="146">
        <v>1</v>
      </c>
      <c r="G54" s="147" t="s">
        <v>1760</v>
      </c>
      <c r="H54" s="119"/>
      <c r="I54" s="83">
        <f t="shared" si="0"/>
        <v>1</v>
      </c>
      <c r="J54" s="84">
        <f t="shared" si="1"/>
        <v>0</v>
      </c>
      <c r="K54" s="85">
        <f t="shared" si="2"/>
        <v>0</v>
      </c>
    </row>
    <row r="55" spans="1:11" ht="30" customHeight="1" x14ac:dyDescent="0.2">
      <c r="A55" s="141" t="s">
        <v>1196</v>
      </c>
      <c r="B55" s="141" t="s">
        <v>579</v>
      </c>
      <c r="C55" s="151" t="s">
        <v>1202</v>
      </c>
      <c r="D55" s="144"/>
      <c r="E55" s="171"/>
      <c r="F55" s="146">
        <v>1</v>
      </c>
      <c r="G55" s="147" t="s">
        <v>1760</v>
      </c>
      <c r="H55" s="119"/>
      <c r="I55" s="83">
        <f t="shared" si="0"/>
        <v>1</v>
      </c>
      <c r="J55" s="84">
        <f t="shared" si="1"/>
        <v>0</v>
      </c>
      <c r="K55" s="85">
        <f t="shared" si="2"/>
        <v>0</v>
      </c>
    </row>
    <row r="56" spans="1:11" ht="30" customHeight="1" x14ac:dyDescent="0.2">
      <c r="A56" s="141" t="s">
        <v>1197</v>
      </c>
      <c r="B56" s="141" t="s">
        <v>579</v>
      </c>
      <c r="C56" s="148" t="s">
        <v>1203</v>
      </c>
      <c r="D56" s="153"/>
      <c r="E56" s="171"/>
      <c r="F56" s="146">
        <v>1</v>
      </c>
      <c r="G56" s="147" t="s">
        <v>1760</v>
      </c>
      <c r="I56" s="83">
        <f t="shared" si="0"/>
        <v>1</v>
      </c>
      <c r="J56" s="84">
        <f t="shared" si="1"/>
        <v>0</v>
      </c>
      <c r="K56" s="85">
        <f t="shared" si="2"/>
        <v>0</v>
      </c>
    </row>
    <row r="57" spans="1:11" ht="30" customHeight="1" x14ac:dyDescent="0.2">
      <c r="A57" s="141" t="s">
        <v>1198</v>
      </c>
      <c r="B57" s="141" t="s">
        <v>579</v>
      </c>
      <c r="C57" s="148" t="s">
        <v>1204</v>
      </c>
      <c r="D57" s="314"/>
      <c r="E57" s="171"/>
      <c r="F57" s="146">
        <v>1</v>
      </c>
      <c r="G57" s="147" t="s">
        <v>1760</v>
      </c>
      <c r="I57" s="83">
        <f t="shared" si="0"/>
        <v>1</v>
      </c>
      <c r="J57" s="84">
        <f t="shared" si="1"/>
        <v>0</v>
      </c>
      <c r="K57" s="85">
        <f t="shared" si="2"/>
        <v>0</v>
      </c>
    </row>
    <row r="58" spans="1:11" ht="30" customHeight="1" x14ac:dyDescent="0.2">
      <c r="A58" s="141" t="s">
        <v>1199</v>
      </c>
      <c r="B58" s="141" t="s">
        <v>579</v>
      </c>
      <c r="C58" s="148" t="s">
        <v>1205</v>
      </c>
      <c r="D58" s="314"/>
      <c r="E58" s="171"/>
      <c r="F58" s="146">
        <v>1</v>
      </c>
      <c r="G58" s="147" t="s">
        <v>1760</v>
      </c>
      <c r="I58" s="83">
        <f t="shared" si="0"/>
        <v>1</v>
      </c>
      <c r="J58" s="84">
        <f t="shared" si="1"/>
        <v>0</v>
      </c>
      <c r="K58" s="85">
        <f t="shared" si="2"/>
        <v>0</v>
      </c>
    </row>
  </sheetData>
  <sheetProtection algorithmName="SHA-512" hashValue="fyILl6cdvqbdk1GoKrlh6LVCGRsKXFJTOmDNeYWxxjRkCPcYSnhafaDC7voZ+zF865f06h8OMAS+Lht2z4LL3g==" saltValue="kLHiPSxc7tWt6Dc20emt4w==" spinCount="100000" sheet="1" objects="1" scenarios="1" formatRows="0"/>
  <mergeCells count="2">
    <mergeCell ref="B2:G2"/>
    <mergeCell ref="A1:A2"/>
  </mergeCells>
  <conditionalFormatting sqref="B3:B4 B6 B11 B27 B32 B47 B59:B1048576">
    <cfRule type="cellIs" dxfId="157" priority="34" stopIfTrue="1" operator="equal">
      <formula>"Extremely Advantageous"</formula>
    </cfRule>
    <cfRule type="cellIs" dxfId="156" priority="35" stopIfTrue="1" operator="equal">
      <formula>"Highly Advantageous"</formula>
    </cfRule>
    <cfRule type="cellIs" dxfId="155" priority="43" operator="equal">
      <formula>"Mandatory"</formula>
    </cfRule>
    <cfRule type="cellIs" dxfId="154" priority="44" stopIfTrue="1" operator="equal">
      <formula>"Mandatory"</formula>
    </cfRule>
  </conditionalFormatting>
  <conditionalFormatting sqref="B3">
    <cfRule type="cellIs" dxfId="153" priority="42" operator="equal">
      <formula>"Mandatory"</formula>
    </cfRule>
  </conditionalFormatting>
  <conditionalFormatting sqref="G5">
    <cfRule type="cellIs" dxfId="152" priority="10" stopIfTrue="1" operator="equal">
      <formula>"Exception"</formula>
    </cfRule>
    <cfRule type="cellIs" dxfId="151" priority="11" stopIfTrue="1" operator="equal">
      <formula>"Select from Drop Down List"</formula>
    </cfRule>
  </conditionalFormatting>
  <conditionalFormatting sqref="G7:G26">
    <cfRule type="cellIs" dxfId="150" priority="8" stopIfTrue="1" operator="equal">
      <formula>"Exception"</formula>
    </cfRule>
    <cfRule type="cellIs" dxfId="149" priority="9" stopIfTrue="1" operator="equal">
      <formula>"Select from Drop Down List"</formula>
    </cfRule>
  </conditionalFormatting>
  <conditionalFormatting sqref="G28:G31">
    <cfRule type="cellIs" dxfId="148" priority="6" stopIfTrue="1" operator="equal">
      <formula>"Exception"</formula>
    </cfRule>
    <cfRule type="cellIs" dxfId="147" priority="7" stopIfTrue="1" operator="equal">
      <formula>"Select from Drop Down List"</formula>
    </cfRule>
  </conditionalFormatting>
  <conditionalFormatting sqref="G33:G46">
    <cfRule type="cellIs" dxfId="146" priority="4" stopIfTrue="1" operator="equal">
      <formula>"Exception"</formula>
    </cfRule>
    <cfRule type="cellIs" dxfId="145" priority="5" stopIfTrue="1" operator="equal">
      <formula>"Select from Drop Down List"</formula>
    </cfRule>
  </conditionalFormatting>
  <conditionalFormatting sqref="G48:G58">
    <cfRule type="cellIs" dxfId="144" priority="2" stopIfTrue="1" operator="equal">
      <formula>"Exception"</formula>
    </cfRule>
    <cfRule type="cellIs" dxfId="143" priority="3" stopIfTrue="1" operator="equal">
      <formula>"Select from Drop Down List"</formula>
    </cfRule>
  </conditionalFormatting>
  <dataValidations count="4">
    <dataValidation type="list" allowBlank="1" showInputMessage="1" showErrorMessage="1" errorTitle="Invalid specification type" error="Please enter a Specification type from the drop-down list." sqref="B12:B58 B5 B7:B10">
      <formula1>SpecType</formula1>
    </dataValidation>
    <dataValidation type="list" allowBlank="1" showInputMessage="1" showErrorMessage="1" sqref="E5 E7:E10 E12:E26 E28:E31 E33:E46 E48:E58">
      <formula1>Existing</formula1>
    </dataValidation>
    <dataValidation type="list" allowBlank="1" showInputMessage="1" showErrorMessage="1" sqref="G5 G7:G26 G28:G31 G33:G46 G48:G58">
      <formula1>Availability</formula1>
    </dataValidation>
    <dataValidation allowBlank="1" showInputMessage="1" showErrorMessage="1" errorTitle="Invalid specification type" error="Please enter a Specification type from the drop-down list." sqref="B11 B6"/>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REQUIREMENTS&amp;C&amp;"Arial,Regular"&amp;10&amp;A Interface&amp;R&amp;"Arial,Regular"&amp;10Page &amp;P of  &amp;N</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pageSetUpPr fitToPage="1"/>
  </sheetPr>
  <dimension ref="A1:K39"/>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8" customHeight="1" thickBot="1" x14ac:dyDescent="0.25">
      <c r="A2" s="523"/>
      <c r="B2" s="522" t="s">
        <v>1869</v>
      </c>
      <c r="C2" s="522"/>
      <c r="D2" s="522"/>
      <c r="E2" s="522"/>
      <c r="F2" s="522"/>
      <c r="G2" s="522"/>
    </row>
    <row r="3" spans="1:11" s="79" customFormat="1" ht="45.75" customHeight="1" thickBot="1" x14ac:dyDescent="0.3">
      <c r="A3" s="452" t="s">
        <v>3</v>
      </c>
      <c r="B3" s="452" t="s">
        <v>41</v>
      </c>
      <c r="C3" s="452" t="s">
        <v>1886</v>
      </c>
      <c r="D3" s="453" t="str">
        <f>'Support Data'!A24</f>
        <v>Vendor Work Area</v>
      </c>
      <c r="E3" s="454" t="str">
        <f>'Support Data'!A43</f>
        <v>Existing Functionality</v>
      </c>
      <c r="F3" s="454" t="s">
        <v>42</v>
      </c>
      <c r="G3" s="456" t="str">
        <f>'Support Data'!A21</f>
        <v>Availability</v>
      </c>
      <c r="H3" s="77" t="s">
        <v>73</v>
      </c>
      <c r="I3" s="78" t="s">
        <v>540</v>
      </c>
      <c r="J3" s="78" t="s">
        <v>541</v>
      </c>
      <c r="K3" s="78" t="s">
        <v>507</v>
      </c>
    </row>
    <row r="4" spans="1:11" x14ac:dyDescent="0.2">
      <c r="A4" s="136" t="s">
        <v>251</v>
      </c>
      <c r="B4" s="138"/>
      <c r="C4" s="138"/>
      <c r="D4" s="139"/>
      <c r="E4" s="140"/>
      <c r="F4" s="140"/>
      <c r="G4" s="162"/>
      <c r="H4" s="80">
        <f>COUNTA(B5:B39)</f>
        <v>31</v>
      </c>
      <c r="I4" s="81"/>
      <c r="K4" s="81">
        <f>SUM(K5:K39)</f>
        <v>0</v>
      </c>
    </row>
    <row r="5" spans="1:11" ht="30" customHeight="1" x14ac:dyDescent="0.2">
      <c r="A5" s="170" t="s">
        <v>74</v>
      </c>
      <c r="B5" s="170" t="s">
        <v>579</v>
      </c>
      <c r="C5" s="281" t="s">
        <v>614</v>
      </c>
      <c r="D5" s="318"/>
      <c r="E5" s="221"/>
      <c r="F5" s="193">
        <v>1</v>
      </c>
      <c r="G5" s="222" t="s">
        <v>1760</v>
      </c>
      <c r="H5" s="82">
        <f>COUNTIF(G:G,"=Select from Drop Down List")</f>
        <v>31</v>
      </c>
      <c r="I5" s="83">
        <f t="shared" ref="I5:I39" si="0">IF(NOT(ISBLANK($B5)),VLOOKUP($B5,SpecData,2,FALSE),"")</f>
        <v>1</v>
      </c>
      <c r="J5" s="84">
        <f t="shared" ref="J5:J39" si="1">VLOOKUP(G5,AvailabilityData,2,FALSE)</f>
        <v>0</v>
      </c>
      <c r="K5" s="85">
        <f t="shared" ref="K5:K39" si="2">I5*J5</f>
        <v>0</v>
      </c>
    </row>
    <row r="6" spans="1:11" ht="30" customHeight="1" x14ac:dyDescent="0.2">
      <c r="A6" s="170" t="s">
        <v>75</v>
      </c>
      <c r="B6" s="141" t="s">
        <v>579</v>
      </c>
      <c r="C6" s="150" t="s">
        <v>615</v>
      </c>
      <c r="D6" s="315"/>
      <c r="E6" s="171"/>
      <c r="F6" s="146">
        <v>1</v>
      </c>
      <c r="G6" s="147" t="s">
        <v>1760</v>
      </c>
      <c r="H6" s="82">
        <f>COUNTIF(G:G,"=Function Available")</f>
        <v>0</v>
      </c>
      <c r="I6" s="83">
        <f t="shared" si="0"/>
        <v>1</v>
      </c>
      <c r="J6" s="84">
        <f t="shared" si="1"/>
        <v>0</v>
      </c>
      <c r="K6" s="85">
        <f t="shared" si="2"/>
        <v>0</v>
      </c>
    </row>
    <row r="7" spans="1:11" ht="30" customHeight="1" x14ac:dyDescent="0.2">
      <c r="A7" s="170" t="s">
        <v>76</v>
      </c>
      <c r="B7" s="141" t="s">
        <v>579</v>
      </c>
      <c r="C7" s="150" t="s">
        <v>616</v>
      </c>
      <c r="D7" s="315"/>
      <c r="E7" s="171"/>
      <c r="F7" s="146">
        <v>1</v>
      </c>
      <c r="G7" s="147" t="s">
        <v>1760</v>
      </c>
      <c r="H7" s="82">
        <f>COUNTIF(F:G,"=Function Not Available")</f>
        <v>0</v>
      </c>
      <c r="I7" s="83">
        <f t="shared" si="0"/>
        <v>1</v>
      </c>
      <c r="J7" s="84">
        <f t="shared" si="1"/>
        <v>0</v>
      </c>
      <c r="K7" s="85">
        <f t="shared" si="2"/>
        <v>0</v>
      </c>
    </row>
    <row r="8" spans="1:11" ht="27" customHeight="1" x14ac:dyDescent="0.2">
      <c r="A8" s="184"/>
      <c r="B8" s="196"/>
      <c r="C8" s="137" t="s">
        <v>613</v>
      </c>
      <c r="D8" s="187"/>
      <c r="E8" s="140"/>
      <c r="F8" s="140"/>
      <c r="G8" s="162"/>
      <c r="H8" s="82">
        <f>COUNTIF(G:G,"=Exception")</f>
        <v>0</v>
      </c>
      <c r="I8" s="83"/>
      <c r="J8" s="84"/>
      <c r="K8" s="85"/>
    </row>
    <row r="9" spans="1:11" ht="30" customHeight="1" x14ac:dyDescent="0.2">
      <c r="A9" s="170" t="s">
        <v>77</v>
      </c>
      <c r="B9" s="141" t="s">
        <v>579</v>
      </c>
      <c r="C9" s="212" t="s">
        <v>2</v>
      </c>
      <c r="D9" s="300"/>
      <c r="E9" s="171"/>
      <c r="F9" s="146">
        <v>1</v>
      </c>
      <c r="G9" s="147" t="s">
        <v>1760</v>
      </c>
      <c r="H9" s="90">
        <f>COUNTIFS(B:B,"=Highly Advantageous",G:G,"=Select from Drop Down List")</f>
        <v>0</v>
      </c>
      <c r="I9" s="83">
        <f t="shared" si="0"/>
        <v>1</v>
      </c>
      <c r="J9" s="84">
        <f t="shared" si="1"/>
        <v>0</v>
      </c>
      <c r="K9" s="85">
        <f t="shared" si="2"/>
        <v>0</v>
      </c>
    </row>
    <row r="10" spans="1:11" ht="30" customHeight="1" x14ac:dyDescent="0.2">
      <c r="A10" s="170" t="s">
        <v>78</v>
      </c>
      <c r="B10" s="141" t="s">
        <v>579</v>
      </c>
      <c r="C10" s="202" t="s">
        <v>992</v>
      </c>
      <c r="D10" s="303"/>
      <c r="E10" s="171"/>
      <c r="F10" s="146">
        <v>1</v>
      </c>
      <c r="G10" s="147" t="s">
        <v>1760</v>
      </c>
      <c r="H10" s="90">
        <f>COUNTIFS(B:B,"=Highly Advantageous",G:G,"=Function Available")</f>
        <v>0</v>
      </c>
      <c r="I10" s="83">
        <f t="shared" si="0"/>
        <v>1</v>
      </c>
      <c r="J10" s="84">
        <f t="shared" si="1"/>
        <v>0</v>
      </c>
      <c r="K10" s="85">
        <f t="shared" si="2"/>
        <v>0</v>
      </c>
    </row>
    <row r="11" spans="1:11" ht="46.5" customHeight="1" x14ac:dyDescent="0.2">
      <c r="A11" s="170" t="s">
        <v>79</v>
      </c>
      <c r="B11" s="141" t="s">
        <v>579</v>
      </c>
      <c r="C11" s="151" t="s">
        <v>618</v>
      </c>
      <c r="D11" s="313"/>
      <c r="E11" s="171"/>
      <c r="F11" s="146">
        <v>1</v>
      </c>
      <c r="G11" s="147" t="s">
        <v>1760</v>
      </c>
      <c r="H11" s="90">
        <f>COUNTIFS(B:B,"=Highly Advantageous",G:G,"=Function Not Available")</f>
        <v>0</v>
      </c>
      <c r="I11" s="83">
        <f t="shared" si="0"/>
        <v>1</v>
      </c>
      <c r="J11" s="84">
        <f t="shared" si="1"/>
        <v>0</v>
      </c>
      <c r="K11" s="85">
        <f t="shared" si="2"/>
        <v>0</v>
      </c>
    </row>
    <row r="12" spans="1:11" ht="30" customHeight="1" x14ac:dyDescent="0.2">
      <c r="A12" s="170" t="s">
        <v>80</v>
      </c>
      <c r="B12" s="141" t="s">
        <v>579</v>
      </c>
      <c r="C12" s="151" t="s">
        <v>619</v>
      </c>
      <c r="D12" s="313"/>
      <c r="E12" s="171"/>
      <c r="F12" s="146">
        <v>1</v>
      </c>
      <c r="G12" s="147" t="s">
        <v>1760</v>
      </c>
      <c r="H12" s="90">
        <f>COUNTIFS(B:B,"=Highly Advantageous",G:G,"=Exception")</f>
        <v>0</v>
      </c>
      <c r="I12" s="83">
        <f t="shared" si="0"/>
        <v>1</v>
      </c>
      <c r="J12" s="84">
        <f t="shared" si="1"/>
        <v>0</v>
      </c>
      <c r="K12" s="85">
        <f t="shared" si="2"/>
        <v>0</v>
      </c>
    </row>
    <row r="13" spans="1:11" ht="30" customHeight="1" x14ac:dyDescent="0.2">
      <c r="A13" s="170" t="s">
        <v>81</v>
      </c>
      <c r="B13" s="141" t="s">
        <v>579</v>
      </c>
      <c r="C13" s="151" t="s">
        <v>620</v>
      </c>
      <c r="D13" s="313"/>
      <c r="E13" s="171"/>
      <c r="F13" s="146">
        <v>1</v>
      </c>
      <c r="G13" s="147" t="s">
        <v>1760</v>
      </c>
      <c r="H13" s="115">
        <f>COUNTIFS(B:B,"=Advantageous",G:G,"=Select from Drop Down List")</f>
        <v>31</v>
      </c>
      <c r="I13" s="83">
        <f t="shared" si="0"/>
        <v>1</v>
      </c>
      <c r="J13" s="84">
        <f t="shared" si="1"/>
        <v>0</v>
      </c>
      <c r="K13" s="85">
        <f t="shared" si="2"/>
        <v>0</v>
      </c>
    </row>
    <row r="14" spans="1:11" ht="15" customHeight="1" x14ac:dyDescent="0.2">
      <c r="A14" s="184"/>
      <c r="B14" s="196"/>
      <c r="C14" s="137" t="s">
        <v>398</v>
      </c>
      <c r="D14" s="187"/>
      <c r="E14" s="189"/>
      <c r="F14" s="189"/>
      <c r="G14" s="190"/>
      <c r="H14" s="115">
        <f>COUNTIFS(B:B,"=Advantageous",G:G,"=Function Available")</f>
        <v>0</v>
      </c>
      <c r="I14" s="83"/>
      <c r="J14" s="84"/>
      <c r="K14" s="85"/>
    </row>
    <row r="15" spans="1:11" ht="30" customHeight="1" x14ac:dyDescent="0.2">
      <c r="A15" s="170" t="s">
        <v>82</v>
      </c>
      <c r="B15" s="141" t="s">
        <v>579</v>
      </c>
      <c r="C15" s="214" t="s">
        <v>410</v>
      </c>
      <c r="D15" s="316"/>
      <c r="E15" s="171"/>
      <c r="F15" s="146">
        <v>1</v>
      </c>
      <c r="G15" s="147" t="s">
        <v>1760</v>
      </c>
      <c r="H15" s="115">
        <f>COUNTIFS(B:B,"=Advantageous",G:G,"=Function Not Available")</f>
        <v>0</v>
      </c>
      <c r="I15" s="83">
        <f t="shared" si="0"/>
        <v>1</v>
      </c>
      <c r="J15" s="84">
        <f t="shared" si="1"/>
        <v>0</v>
      </c>
      <c r="K15" s="85">
        <f t="shared" si="2"/>
        <v>0</v>
      </c>
    </row>
    <row r="16" spans="1:11" ht="30" customHeight="1" x14ac:dyDescent="0.2">
      <c r="A16" s="170" t="s">
        <v>83</v>
      </c>
      <c r="B16" s="141" t="s">
        <v>579</v>
      </c>
      <c r="C16" s="237" t="s">
        <v>399</v>
      </c>
      <c r="D16" s="304"/>
      <c r="E16" s="171"/>
      <c r="F16" s="146">
        <v>1</v>
      </c>
      <c r="G16" s="147" t="s">
        <v>1760</v>
      </c>
      <c r="H16" s="115">
        <f>COUNTIFS(B:B,"=Advantageous",G:G,"=Exception")</f>
        <v>0</v>
      </c>
      <c r="I16" s="83">
        <f t="shared" si="0"/>
        <v>1</v>
      </c>
      <c r="J16" s="84">
        <f t="shared" si="1"/>
        <v>0</v>
      </c>
      <c r="K16" s="85">
        <f t="shared" si="2"/>
        <v>0</v>
      </c>
    </row>
    <row r="17" spans="1:11" ht="30" customHeight="1" x14ac:dyDescent="0.2">
      <c r="A17" s="170" t="s">
        <v>84</v>
      </c>
      <c r="B17" s="141" t="s">
        <v>579</v>
      </c>
      <c r="C17" s="237" t="s">
        <v>400</v>
      </c>
      <c r="D17" s="304"/>
      <c r="E17" s="171"/>
      <c r="F17" s="146">
        <v>1</v>
      </c>
      <c r="G17" s="147" t="s">
        <v>1760</v>
      </c>
      <c r="H17" s="89"/>
      <c r="I17" s="83">
        <f t="shared" si="0"/>
        <v>1</v>
      </c>
      <c r="J17" s="84">
        <f t="shared" si="1"/>
        <v>0</v>
      </c>
      <c r="K17" s="85">
        <f t="shared" si="2"/>
        <v>0</v>
      </c>
    </row>
    <row r="18" spans="1:11" x14ac:dyDescent="0.2">
      <c r="A18" s="317"/>
      <c r="B18" s="232"/>
      <c r="C18" s="137" t="s">
        <v>393</v>
      </c>
      <c r="D18" s="187"/>
      <c r="E18" s="140"/>
      <c r="F18" s="140"/>
      <c r="G18" s="162"/>
      <c r="H18" s="89"/>
      <c r="I18" s="83"/>
      <c r="J18" s="84"/>
      <c r="K18" s="85"/>
    </row>
    <row r="19" spans="1:11" ht="30" customHeight="1" x14ac:dyDescent="0.2">
      <c r="A19" s="170" t="s">
        <v>85</v>
      </c>
      <c r="B19" s="141" t="s">
        <v>579</v>
      </c>
      <c r="C19" s="212" t="s">
        <v>31</v>
      </c>
      <c r="D19" s="300"/>
      <c r="E19" s="171"/>
      <c r="F19" s="146">
        <v>1</v>
      </c>
      <c r="G19" s="147" t="s">
        <v>1760</v>
      </c>
      <c r="H19" s="89"/>
      <c r="I19" s="83">
        <f t="shared" si="0"/>
        <v>1</v>
      </c>
      <c r="J19" s="84">
        <f t="shared" si="1"/>
        <v>0</v>
      </c>
      <c r="K19" s="85">
        <f t="shared" si="2"/>
        <v>0</v>
      </c>
    </row>
    <row r="20" spans="1:11" ht="30" customHeight="1" x14ac:dyDescent="0.2">
      <c r="A20" s="170" t="s">
        <v>86</v>
      </c>
      <c r="B20" s="141" t="s">
        <v>579</v>
      </c>
      <c r="C20" s="212" t="s">
        <v>394</v>
      </c>
      <c r="D20" s="300"/>
      <c r="E20" s="171"/>
      <c r="F20" s="146">
        <v>1</v>
      </c>
      <c r="G20" s="147" t="s">
        <v>1760</v>
      </c>
      <c r="H20" s="89"/>
      <c r="I20" s="83">
        <f t="shared" si="0"/>
        <v>1</v>
      </c>
      <c r="J20" s="84">
        <f t="shared" si="1"/>
        <v>0</v>
      </c>
      <c r="K20" s="85">
        <f t="shared" si="2"/>
        <v>0</v>
      </c>
    </row>
    <row r="21" spans="1:11" ht="30" customHeight="1" x14ac:dyDescent="0.2">
      <c r="A21" s="170" t="s">
        <v>87</v>
      </c>
      <c r="B21" s="141" t="s">
        <v>579</v>
      </c>
      <c r="C21" s="212" t="s">
        <v>395</v>
      </c>
      <c r="D21" s="300"/>
      <c r="E21" s="171"/>
      <c r="F21" s="146">
        <v>1</v>
      </c>
      <c r="G21" s="147" t="s">
        <v>1760</v>
      </c>
      <c r="H21" s="89"/>
      <c r="I21" s="83">
        <f t="shared" si="0"/>
        <v>1</v>
      </c>
      <c r="J21" s="84">
        <f t="shared" si="1"/>
        <v>0</v>
      </c>
      <c r="K21" s="85">
        <f t="shared" si="2"/>
        <v>0</v>
      </c>
    </row>
    <row r="22" spans="1:11" ht="30" customHeight="1" x14ac:dyDescent="0.2">
      <c r="A22" s="170" t="s">
        <v>88</v>
      </c>
      <c r="B22" s="141" t="s">
        <v>579</v>
      </c>
      <c r="C22" s="212" t="s">
        <v>397</v>
      </c>
      <c r="D22" s="300"/>
      <c r="E22" s="171"/>
      <c r="F22" s="146">
        <v>1</v>
      </c>
      <c r="G22" s="147" t="s">
        <v>1760</v>
      </c>
      <c r="H22" s="89"/>
      <c r="I22" s="83">
        <f t="shared" si="0"/>
        <v>1</v>
      </c>
      <c r="J22" s="84">
        <f t="shared" si="1"/>
        <v>0</v>
      </c>
      <c r="K22" s="85">
        <f t="shared" si="2"/>
        <v>0</v>
      </c>
    </row>
    <row r="23" spans="1:11" ht="30" customHeight="1" x14ac:dyDescent="0.2">
      <c r="A23" s="170" t="s">
        <v>89</v>
      </c>
      <c r="B23" s="141" t="s">
        <v>579</v>
      </c>
      <c r="C23" s="212" t="s">
        <v>396</v>
      </c>
      <c r="D23" s="300"/>
      <c r="E23" s="171"/>
      <c r="F23" s="146">
        <v>1</v>
      </c>
      <c r="G23" s="147" t="s">
        <v>1760</v>
      </c>
      <c r="H23" s="89"/>
      <c r="I23" s="83">
        <f t="shared" si="0"/>
        <v>1</v>
      </c>
      <c r="J23" s="84">
        <f t="shared" si="1"/>
        <v>0</v>
      </c>
      <c r="K23" s="85">
        <f t="shared" si="2"/>
        <v>0</v>
      </c>
    </row>
    <row r="24" spans="1:11" ht="30" customHeight="1" x14ac:dyDescent="0.2">
      <c r="A24" s="170" t="s">
        <v>90</v>
      </c>
      <c r="B24" s="141" t="s">
        <v>579</v>
      </c>
      <c r="C24" s="202" t="s">
        <v>32</v>
      </c>
      <c r="D24" s="303"/>
      <c r="E24" s="171"/>
      <c r="F24" s="146">
        <v>1</v>
      </c>
      <c r="G24" s="147" t="s">
        <v>1760</v>
      </c>
      <c r="H24" s="89"/>
      <c r="I24" s="83">
        <f t="shared" si="0"/>
        <v>1</v>
      </c>
      <c r="J24" s="84">
        <f t="shared" si="1"/>
        <v>0</v>
      </c>
      <c r="K24" s="85">
        <f t="shared" si="2"/>
        <v>0</v>
      </c>
    </row>
    <row r="25" spans="1:11" ht="30" customHeight="1" x14ac:dyDescent="0.2">
      <c r="A25" s="170" t="s">
        <v>91</v>
      </c>
      <c r="B25" s="141" t="s">
        <v>579</v>
      </c>
      <c r="C25" s="202" t="s">
        <v>33</v>
      </c>
      <c r="D25" s="303"/>
      <c r="E25" s="171"/>
      <c r="F25" s="146">
        <v>1</v>
      </c>
      <c r="G25" s="147" t="s">
        <v>1760</v>
      </c>
      <c r="H25" s="89"/>
      <c r="I25" s="83">
        <f t="shared" si="0"/>
        <v>1</v>
      </c>
      <c r="J25" s="84">
        <f t="shared" si="1"/>
        <v>0</v>
      </c>
      <c r="K25" s="85">
        <f t="shared" si="2"/>
        <v>0</v>
      </c>
    </row>
    <row r="26" spans="1:11" ht="30" customHeight="1" x14ac:dyDescent="0.2">
      <c r="A26" s="170" t="s">
        <v>92</v>
      </c>
      <c r="B26" s="141" t="s">
        <v>579</v>
      </c>
      <c r="C26" s="202" t="s">
        <v>34</v>
      </c>
      <c r="D26" s="303"/>
      <c r="E26" s="171"/>
      <c r="F26" s="146">
        <v>1</v>
      </c>
      <c r="G26" s="147" t="s">
        <v>1760</v>
      </c>
      <c r="H26" s="89"/>
      <c r="I26" s="83">
        <f t="shared" si="0"/>
        <v>1</v>
      </c>
      <c r="J26" s="84">
        <f t="shared" si="1"/>
        <v>0</v>
      </c>
      <c r="K26" s="85">
        <f t="shared" si="2"/>
        <v>0</v>
      </c>
    </row>
    <row r="27" spans="1:11" ht="30" customHeight="1" x14ac:dyDescent="0.2">
      <c r="A27" s="170" t="s">
        <v>93</v>
      </c>
      <c r="B27" s="141" t="s">
        <v>579</v>
      </c>
      <c r="C27" s="237" t="s">
        <v>35</v>
      </c>
      <c r="D27" s="304"/>
      <c r="E27" s="171"/>
      <c r="F27" s="146">
        <v>1</v>
      </c>
      <c r="G27" s="147" t="s">
        <v>1760</v>
      </c>
      <c r="H27" s="89"/>
      <c r="I27" s="83">
        <f t="shared" si="0"/>
        <v>1</v>
      </c>
      <c r="J27" s="84">
        <f t="shared" si="1"/>
        <v>0</v>
      </c>
      <c r="K27" s="85">
        <f t="shared" si="2"/>
        <v>0</v>
      </c>
    </row>
    <row r="28" spans="1:11" x14ac:dyDescent="0.2">
      <c r="A28" s="184"/>
      <c r="B28" s="196"/>
      <c r="C28" s="186" t="s">
        <v>24</v>
      </c>
      <c r="D28" s="187"/>
      <c r="E28" s="139"/>
      <c r="F28" s="139"/>
      <c r="G28" s="204"/>
      <c r="H28" s="89"/>
      <c r="I28" s="83"/>
      <c r="J28" s="84"/>
      <c r="K28" s="85"/>
    </row>
    <row r="29" spans="1:11" ht="30" customHeight="1" x14ac:dyDescent="0.2">
      <c r="A29" s="170" t="s">
        <v>94</v>
      </c>
      <c r="B29" s="141" t="s">
        <v>579</v>
      </c>
      <c r="C29" s="212" t="s">
        <v>8</v>
      </c>
      <c r="D29" s="300"/>
      <c r="E29" s="171"/>
      <c r="F29" s="146">
        <v>1</v>
      </c>
      <c r="G29" s="147" t="s">
        <v>1760</v>
      </c>
      <c r="H29" s="89"/>
      <c r="I29" s="83">
        <f t="shared" si="0"/>
        <v>1</v>
      </c>
      <c r="J29" s="84">
        <f t="shared" si="1"/>
        <v>0</v>
      </c>
      <c r="K29" s="85">
        <f t="shared" si="2"/>
        <v>0</v>
      </c>
    </row>
    <row r="30" spans="1:11" ht="30" customHeight="1" x14ac:dyDescent="0.2">
      <c r="A30" s="170" t="s">
        <v>95</v>
      </c>
      <c r="B30" s="141" t="s">
        <v>579</v>
      </c>
      <c r="C30" s="202" t="s">
        <v>36</v>
      </c>
      <c r="D30" s="303"/>
      <c r="E30" s="171"/>
      <c r="F30" s="146">
        <v>1</v>
      </c>
      <c r="G30" s="147" t="s">
        <v>1760</v>
      </c>
      <c r="H30" s="89"/>
      <c r="I30" s="83">
        <f t="shared" si="0"/>
        <v>1</v>
      </c>
      <c r="J30" s="84">
        <f t="shared" si="1"/>
        <v>0</v>
      </c>
      <c r="K30" s="85">
        <f t="shared" si="2"/>
        <v>0</v>
      </c>
    </row>
    <row r="31" spans="1:11" ht="30" customHeight="1" x14ac:dyDescent="0.2">
      <c r="A31" s="170" t="s">
        <v>401</v>
      </c>
      <c r="B31" s="141" t="s">
        <v>579</v>
      </c>
      <c r="C31" s="202" t="s">
        <v>37</v>
      </c>
      <c r="D31" s="303"/>
      <c r="E31" s="171"/>
      <c r="F31" s="146">
        <v>1</v>
      </c>
      <c r="G31" s="147" t="s">
        <v>1760</v>
      </c>
      <c r="H31" s="89"/>
      <c r="I31" s="83">
        <f t="shared" si="0"/>
        <v>1</v>
      </c>
      <c r="J31" s="84">
        <f t="shared" si="1"/>
        <v>0</v>
      </c>
      <c r="K31" s="85">
        <f t="shared" si="2"/>
        <v>0</v>
      </c>
    </row>
    <row r="32" spans="1:11" ht="30" customHeight="1" x14ac:dyDescent="0.2">
      <c r="A32" s="141" t="s">
        <v>402</v>
      </c>
      <c r="B32" s="141" t="s">
        <v>579</v>
      </c>
      <c r="C32" s="202" t="s">
        <v>617</v>
      </c>
      <c r="D32" s="303"/>
      <c r="E32" s="171"/>
      <c r="F32" s="146">
        <v>1</v>
      </c>
      <c r="G32" s="147" t="s">
        <v>1760</v>
      </c>
      <c r="H32" s="89"/>
      <c r="I32" s="83">
        <f t="shared" si="0"/>
        <v>1</v>
      </c>
      <c r="J32" s="84">
        <f t="shared" si="1"/>
        <v>0</v>
      </c>
      <c r="K32" s="85">
        <f t="shared" si="2"/>
        <v>0</v>
      </c>
    </row>
    <row r="33" spans="1:11" ht="30" customHeight="1" x14ac:dyDescent="0.2">
      <c r="A33" s="170" t="s">
        <v>403</v>
      </c>
      <c r="B33" s="141" t="s">
        <v>579</v>
      </c>
      <c r="C33" s="202" t="s">
        <v>38</v>
      </c>
      <c r="D33" s="303"/>
      <c r="E33" s="171"/>
      <c r="F33" s="146">
        <v>1</v>
      </c>
      <c r="G33" s="147" t="s">
        <v>1760</v>
      </c>
      <c r="H33" s="89"/>
      <c r="I33" s="83">
        <f t="shared" si="0"/>
        <v>1</v>
      </c>
      <c r="J33" s="84">
        <f t="shared" si="1"/>
        <v>0</v>
      </c>
      <c r="K33" s="85">
        <f t="shared" si="2"/>
        <v>0</v>
      </c>
    </row>
    <row r="34" spans="1:11" ht="30" customHeight="1" x14ac:dyDescent="0.2">
      <c r="A34" s="170" t="s">
        <v>404</v>
      </c>
      <c r="B34" s="141" t="s">
        <v>579</v>
      </c>
      <c r="C34" s="202" t="s">
        <v>39</v>
      </c>
      <c r="D34" s="303"/>
      <c r="E34" s="171"/>
      <c r="F34" s="146">
        <v>1</v>
      </c>
      <c r="G34" s="147" t="s">
        <v>1760</v>
      </c>
      <c r="H34" s="89"/>
      <c r="I34" s="83">
        <f t="shared" si="0"/>
        <v>1</v>
      </c>
      <c r="J34" s="84">
        <f t="shared" si="1"/>
        <v>0</v>
      </c>
      <c r="K34" s="85">
        <f t="shared" si="2"/>
        <v>0</v>
      </c>
    </row>
    <row r="35" spans="1:11" ht="45" customHeight="1" x14ac:dyDescent="0.2">
      <c r="A35" s="170" t="s">
        <v>405</v>
      </c>
      <c r="B35" s="141" t="s">
        <v>579</v>
      </c>
      <c r="C35" s="150" t="s">
        <v>240</v>
      </c>
      <c r="D35" s="152"/>
      <c r="E35" s="171"/>
      <c r="F35" s="305">
        <v>1</v>
      </c>
      <c r="G35" s="147" t="s">
        <v>1760</v>
      </c>
      <c r="H35" s="89"/>
      <c r="I35" s="83">
        <f t="shared" si="0"/>
        <v>1</v>
      </c>
      <c r="J35" s="84">
        <f t="shared" si="1"/>
        <v>0</v>
      </c>
      <c r="K35" s="85">
        <f t="shared" si="2"/>
        <v>0</v>
      </c>
    </row>
    <row r="36" spans="1:11" ht="30" customHeight="1" x14ac:dyDescent="0.2">
      <c r="A36" s="170" t="s">
        <v>406</v>
      </c>
      <c r="B36" s="141" t="s">
        <v>579</v>
      </c>
      <c r="C36" s="143" t="s">
        <v>0</v>
      </c>
      <c r="D36" s="152"/>
      <c r="E36" s="171"/>
      <c r="F36" s="146">
        <v>1</v>
      </c>
      <c r="G36" s="147" t="s">
        <v>1760</v>
      </c>
      <c r="H36" s="89"/>
      <c r="I36" s="83">
        <f t="shared" si="0"/>
        <v>1</v>
      </c>
      <c r="J36" s="84">
        <f t="shared" si="1"/>
        <v>0</v>
      </c>
      <c r="K36" s="85">
        <f t="shared" si="2"/>
        <v>0</v>
      </c>
    </row>
    <row r="37" spans="1:11" s="91" customFormat="1" ht="30" customHeight="1" x14ac:dyDescent="0.2">
      <c r="A37" s="170" t="s">
        <v>407</v>
      </c>
      <c r="B37" s="141" t="s">
        <v>579</v>
      </c>
      <c r="C37" s="150" t="s">
        <v>43</v>
      </c>
      <c r="D37" s="181"/>
      <c r="E37" s="171"/>
      <c r="F37" s="146">
        <v>1</v>
      </c>
      <c r="G37" s="147" t="s">
        <v>1760</v>
      </c>
      <c r="H37" s="89"/>
      <c r="I37" s="83">
        <f t="shared" si="0"/>
        <v>1</v>
      </c>
      <c r="J37" s="84">
        <f t="shared" si="1"/>
        <v>0</v>
      </c>
      <c r="K37" s="85">
        <f t="shared" si="2"/>
        <v>0</v>
      </c>
    </row>
    <row r="38" spans="1:11" s="91" customFormat="1" ht="30" customHeight="1" x14ac:dyDescent="0.2">
      <c r="A38" s="170" t="s">
        <v>408</v>
      </c>
      <c r="B38" s="141" t="s">
        <v>579</v>
      </c>
      <c r="C38" s="150" t="s">
        <v>472</v>
      </c>
      <c r="D38" s="181"/>
      <c r="E38" s="171"/>
      <c r="F38" s="146">
        <v>1</v>
      </c>
      <c r="G38" s="147" t="s">
        <v>1760</v>
      </c>
      <c r="H38" s="89"/>
      <c r="I38" s="83">
        <f t="shared" si="0"/>
        <v>1</v>
      </c>
      <c r="J38" s="84">
        <f t="shared" si="1"/>
        <v>0</v>
      </c>
      <c r="K38" s="85">
        <f t="shared" si="2"/>
        <v>0</v>
      </c>
    </row>
    <row r="39" spans="1:11" ht="30" customHeight="1" x14ac:dyDescent="0.2">
      <c r="A39" s="170" t="s">
        <v>409</v>
      </c>
      <c r="B39" s="141" t="s">
        <v>579</v>
      </c>
      <c r="C39" s="150" t="s">
        <v>55</v>
      </c>
      <c r="D39" s="181"/>
      <c r="E39" s="171"/>
      <c r="F39" s="146">
        <v>1</v>
      </c>
      <c r="G39" s="147" t="s">
        <v>1760</v>
      </c>
      <c r="H39" s="89"/>
      <c r="I39" s="83">
        <f t="shared" si="0"/>
        <v>1</v>
      </c>
      <c r="J39" s="84">
        <f t="shared" si="1"/>
        <v>0</v>
      </c>
      <c r="K39" s="85">
        <f t="shared" si="2"/>
        <v>0</v>
      </c>
    </row>
  </sheetData>
  <sheetProtection algorithmName="SHA-512" hashValue="obt7jbyzxsINALHYRESwQ0Mrh/CmoGXzCcG02HYnD9Fcdg6mN00+IV9o8mrPRYhzPVgE6sP+K7o7f4ijkiNF6Q==" saltValue="dvb4DcfXhSHQMDNrxB4MFw==" spinCount="100000" sheet="1" objects="1" scenarios="1" formatRows="0"/>
  <mergeCells count="2">
    <mergeCell ref="B2:G2"/>
    <mergeCell ref="A1:A2"/>
  </mergeCells>
  <conditionalFormatting sqref="B3 B40:B65531">
    <cfRule type="cellIs" dxfId="142" priority="74" operator="equal">
      <formula>"Crucial"</formula>
    </cfRule>
    <cfRule type="cellIs" dxfId="141" priority="75" stopIfTrue="1" operator="equal">
      <formula>"Mandatory"</formula>
    </cfRule>
  </conditionalFormatting>
  <conditionalFormatting sqref="B3">
    <cfRule type="cellIs" dxfId="140" priority="69" operator="equal">
      <formula>"Mandatory"</formula>
    </cfRule>
  </conditionalFormatting>
  <conditionalFormatting sqref="G5:G7">
    <cfRule type="cellIs" dxfId="139" priority="10" stopIfTrue="1" operator="equal">
      <formula>"Exception"</formula>
    </cfRule>
    <cfRule type="cellIs" dxfId="138" priority="11" stopIfTrue="1" operator="equal">
      <formula>"Select from Drop Down List"</formula>
    </cfRule>
  </conditionalFormatting>
  <conditionalFormatting sqref="G9:G13">
    <cfRule type="cellIs" dxfId="137" priority="8" stopIfTrue="1" operator="equal">
      <formula>"Exception"</formula>
    </cfRule>
    <cfRule type="cellIs" dxfId="136" priority="9" stopIfTrue="1" operator="equal">
      <formula>"Select from Drop Down List"</formula>
    </cfRule>
  </conditionalFormatting>
  <conditionalFormatting sqref="G29:G39">
    <cfRule type="cellIs" dxfId="135" priority="2" stopIfTrue="1" operator="equal">
      <formula>"Exception"</formula>
    </cfRule>
    <cfRule type="cellIs" dxfId="134" priority="3" stopIfTrue="1" operator="equal">
      <formula>"Select from Drop Down List"</formula>
    </cfRule>
  </conditionalFormatting>
  <conditionalFormatting sqref="G15:G17">
    <cfRule type="cellIs" dxfId="133" priority="6" stopIfTrue="1" operator="equal">
      <formula>"Exception"</formula>
    </cfRule>
    <cfRule type="cellIs" dxfId="132" priority="7" stopIfTrue="1" operator="equal">
      <formula>"Select from Drop Down List"</formula>
    </cfRule>
  </conditionalFormatting>
  <conditionalFormatting sqref="G19:G27">
    <cfRule type="cellIs" dxfId="131" priority="4" stopIfTrue="1" operator="equal">
      <formula>"Exception"</formula>
    </cfRule>
    <cfRule type="cellIs" dxfId="130" priority="5"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19:B27 B15:B17 B9:B13 B5:B7 B29:B39">
      <formula1>SpecType</formula1>
    </dataValidation>
    <dataValidation type="list" allowBlank="1" showInputMessage="1" showErrorMessage="1" sqref="E5:E7 E9:E13 E15:E17 E19:E27 E29:E39">
      <formula1>Existing</formula1>
    </dataValidation>
    <dataValidation type="list" allowBlank="1" showInputMessage="1" showErrorMessage="1" sqref="G5:G7 G9:G13 G15:G17 G19:G27 G29:G39">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REQUIREMENTS&amp;C&amp;"Arial,Regular"&amp;10Hazardous Materials Interface&amp;R&amp;"Arial,Regular"&amp;10Page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91" r:id="rId4" name="Group Box 3">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pageSetUpPr fitToPage="1"/>
  </sheetPr>
  <dimension ref="A1:O17"/>
  <sheetViews>
    <sheetView zoomScale="90" zoomScaleNormal="90" zoomScalePageLayoutView="90" workbookViewId="0">
      <selection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2" customWidth="1"/>
    <col min="5" max="6" width="6.7109375" style="134" hidden="1" customWidth="1"/>
    <col min="7" max="7" width="30.7109375" style="134" customWidth="1"/>
    <col min="8" max="11" width="9.140625" style="4" hidden="1" customWidth="1"/>
    <col min="12" max="12" width="9.140625" style="4" customWidth="1"/>
    <col min="13" max="16384" width="9.140625" style="4"/>
  </cols>
  <sheetData>
    <row r="1" spans="1:15" ht="25.5" customHeight="1" x14ac:dyDescent="0.2">
      <c r="A1" s="523"/>
      <c r="B1" s="443" t="s">
        <v>1868</v>
      </c>
      <c r="C1" s="444"/>
      <c r="D1" s="135"/>
      <c r="E1" s="445"/>
      <c r="F1" s="446"/>
      <c r="G1" s="446"/>
    </row>
    <row r="2" spans="1:15" ht="132" customHeight="1" thickBot="1" x14ac:dyDescent="0.25">
      <c r="A2" s="523"/>
      <c r="B2" s="522" t="s">
        <v>1869</v>
      </c>
      <c r="C2" s="522"/>
      <c r="D2" s="522"/>
      <c r="E2" s="522"/>
      <c r="F2" s="522"/>
      <c r="G2" s="522"/>
    </row>
    <row r="3" spans="1:15" s="6" customFormat="1" ht="75" customHeight="1" thickBot="1" x14ac:dyDescent="0.3">
      <c r="A3" s="452" t="s">
        <v>3</v>
      </c>
      <c r="B3" s="452" t="s">
        <v>41</v>
      </c>
      <c r="C3" s="452" t="s">
        <v>250</v>
      </c>
      <c r="D3" s="453" t="str">
        <f>'Support Data'!A24</f>
        <v>Vendor Work Area</v>
      </c>
      <c r="E3" s="455" t="str">
        <f>'Support Data'!A43</f>
        <v>Existing Functionality</v>
      </c>
      <c r="F3" s="455" t="s">
        <v>42</v>
      </c>
      <c r="G3" s="456" t="str">
        <f>'Support Data'!A21</f>
        <v>Availability</v>
      </c>
      <c r="H3" s="77" t="s">
        <v>73</v>
      </c>
      <c r="I3" s="78" t="s">
        <v>540</v>
      </c>
      <c r="J3" s="78" t="s">
        <v>541</v>
      </c>
      <c r="K3" s="78" t="s">
        <v>507</v>
      </c>
    </row>
    <row r="4" spans="1:15" x14ac:dyDescent="0.2">
      <c r="A4" s="136" t="s">
        <v>1414</v>
      </c>
      <c r="B4" s="179"/>
      <c r="C4" s="138"/>
      <c r="D4" s="140"/>
      <c r="E4" s="138"/>
      <c r="F4" s="138"/>
      <c r="G4" s="282"/>
      <c r="H4" s="8">
        <f>COUNTA(B5:B17)</f>
        <v>12</v>
      </c>
      <c r="I4" s="55"/>
      <c r="K4" s="55">
        <f>SUM(K6:K17)</f>
        <v>0</v>
      </c>
    </row>
    <row r="5" spans="1:15" ht="30" customHeight="1" x14ac:dyDescent="0.2">
      <c r="A5" s="170" t="s">
        <v>159</v>
      </c>
      <c r="B5" s="141" t="s">
        <v>579</v>
      </c>
      <c r="C5" s="151" t="s">
        <v>932</v>
      </c>
      <c r="D5" s="468"/>
      <c r="E5" s="171"/>
      <c r="F5" s="319"/>
      <c r="G5" s="147" t="s">
        <v>1760</v>
      </c>
      <c r="H5" s="82">
        <f>COUNTIF(G:G,"=Select from Drop Down List")</f>
        <v>12</v>
      </c>
      <c r="I5" s="83">
        <f t="shared" ref="I5:I17" si="0">IF(NOT(ISBLANK($B5)),VLOOKUP($B5,SpecData,2,FALSE),"")</f>
        <v>1</v>
      </c>
      <c r="J5" s="84">
        <f t="shared" ref="J5:J17" si="1">VLOOKUP(G5,AvailabilityData,2,FALSE)</f>
        <v>0</v>
      </c>
      <c r="K5" s="85">
        <f t="shared" ref="K5:K17" si="2">I5*J5</f>
        <v>0</v>
      </c>
    </row>
    <row r="6" spans="1:15" ht="30" customHeight="1" x14ac:dyDescent="0.2">
      <c r="A6" s="170" t="s">
        <v>160</v>
      </c>
      <c r="B6" s="141" t="s">
        <v>579</v>
      </c>
      <c r="C6" s="151" t="s">
        <v>70</v>
      </c>
      <c r="D6" s="144"/>
      <c r="E6" s="171"/>
      <c r="F6" s="319"/>
      <c r="G6" s="147" t="s">
        <v>1760</v>
      </c>
      <c r="H6" s="82">
        <f>COUNTIF(G:G,"=Function Available")</f>
        <v>0</v>
      </c>
      <c r="I6" s="83">
        <f t="shared" si="0"/>
        <v>1</v>
      </c>
      <c r="J6" s="84">
        <f t="shared" si="1"/>
        <v>0</v>
      </c>
      <c r="K6" s="85">
        <f t="shared" si="2"/>
        <v>0</v>
      </c>
    </row>
    <row r="7" spans="1:15" ht="30" customHeight="1" x14ac:dyDescent="0.2">
      <c r="A7" s="170" t="s">
        <v>161</v>
      </c>
      <c r="B7" s="141" t="s">
        <v>579</v>
      </c>
      <c r="C7" s="151" t="s">
        <v>71</v>
      </c>
      <c r="D7" s="144"/>
      <c r="E7" s="171"/>
      <c r="F7" s="319"/>
      <c r="G7" s="147" t="s">
        <v>1760</v>
      </c>
      <c r="H7" s="82">
        <f>COUNTIF(F:G,"=Function Not Available")</f>
        <v>0</v>
      </c>
      <c r="I7" s="83">
        <f t="shared" si="0"/>
        <v>1</v>
      </c>
      <c r="J7" s="84">
        <f t="shared" si="1"/>
        <v>0</v>
      </c>
      <c r="K7" s="85">
        <f t="shared" si="2"/>
        <v>0</v>
      </c>
    </row>
    <row r="8" spans="1:15" ht="30" customHeight="1" x14ac:dyDescent="0.2">
      <c r="A8" s="170" t="s">
        <v>389</v>
      </c>
      <c r="B8" s="141" t="s">
        <v>579</v>
      </c>
      <c r="C8" s="151" t="s">
        <v>387</v>
      </c>
      <c r="D8" s="181"/>
      <c r="E8" s="171"/>
      <c r="F8" s="319"/>
      <c r="G8" s="147" t="s">
        <v>1760</v>
      </c>
      <c r="H8" s="82">
        <f>COUNTIF(G:G,"=Exception")</f>
        <v>0</v>
      </c>
      <c r="I8" s="83">
        <f t="shared" si="0"/>
        <v>1</v>
      </c>
      <c r="J8" s="84">
        <f t="shared" si="1"/>
        <v>0</v>
      </c>
      <c r="K8" s="85">
        <f t="shared" si="2"/>
        <v>0</v>
      </c>
    </row>
    <row r="9" spans="1:15" ht="30" customHeight="1" x14ac:dyDescent="0.2">
      <c r="A9" s="170" t="s">
        <v>390</v>
      </c>
      <c r="B9" s="141" t="s">
        <v>579</v>
      </c>
      <c r="C9" s="200" t="s">
        <v>388</v>
      </c>
      <c r="D9" s="206"/>
      <c r="E9" s="171"/>
      <c r="F9" s="319"/>
      <c r="G9" s="147" t="s">
        <v>1760</v>
      </c>
      <c r="H9" s="90">
        <f>COUNTIFS(B:B,"=Highly Advantageous",G:G,"=Select from Drop Down List")</f>
        <v>0</v>
      </c>
      <c r="I9" s="83">
        <f t="shared" si="0"/>
        <v>1</v>
      </c>
      <c r="J9" s="84">
        <f t="shared" si="1"/>
        <v>0</v>
      </c>
      <c r="K9" s="85">
        <f t="shared" si="2"/>
        <v>0</v>
      </c>
    </row>
    <row r="10" spans="1:15" ht="30" customHeight="1" x14ac:dyDescent="0.2">
      <c r="A10" s="170" t="s">
        <v>391</v>
      </c>
      <c r="B10" s="141" t="s">
        <v>579</v>
      </c>
      <c r="C10" s="151" t="s">
        <v>392</v>
      </c>
      <c r="D10" s="181"/>
      <c r="E10" s="171"/>
      <c r="F10" s="319"/>
      <c r="G10" s="147" t="s">
        <v>1760</v>
      </c>
      <c r="H10" s="90">
        <f>COUNTIFS(B:B,"=Highly Advantageous",G:G,"=Function Available")</f>
        <v>0</v>
      </c>
      <c r="I10" s="83">
        <f t="shared" si="0"/>
        <v>1</v>
      </c>
      <c r="J10" s="84">
        <f t="shared" si="1"/>
        <v>0</v>
      </c>
      <c r="K10" s="85">
        <f t="shared" si="2"/>
        <v>0</v>
      </c>
    </row>
    <row r="11" spans="1:15" x14ac:dyDescent="0.2">
      <c r="A11" s="136" t="s">
        <v>1415</v>
      </c>
      <c r="B11" s="179"/>
      <c r="C11" s="138"/>
      <c r="D11" s="140"/>
      <c r="E11" s="138"/>
      <c r="F11" s="138"/>
      <c r="G11" s="282"/>
      <c r="H11" s="90">
        <f>COUNTIFS(B:B,"=Highly Advantageous",G:G,"=Function Not Available")</f>
        <v>0</v>
      </c>
      <c r="I11" s="83"/>
      <c r="J11" s="84"/>
      <c r="K11" s="85"/>
    </row>
    <row r="12" spans="1:15" ht="25.5" x14ac:dyDescent="0.2">
      <c r="A12" s="170" t="s">
        <v>1710</v>
      </c>
      <c r="B12" s="141" t="s">
        <v>579</v>
      </c>
      <c r="C12" s="151" t="s">
        <v>1416</v>
      </c>
      <c r="D12" s="468"/>
      <c r="E12" s="171"/>
      <c r="F12" s="319"/>
      <c r="G12" s="147" t="s">
        <v>1760</v>
      </c>
      <c r="H12" s="90">
        <f>COUNTIFS(B:B,"=Highly Advantageous",G:G,"=Exception")</f>
        <v>0</v>
      </c>
      <c r="I12" s="83">
        <f t="shared" si="0"/>
        <v>1</v>
      </c>
      <c r="J12" s="84">
        <f t="shared" si="1"/>
        <v>0</v>
      </c>
      <c r="K12" s="85">
        <f t="shared" si="2"/>
        <v>0</v>
      </c>
    </row>
    <row r="13" spans="1:15" ht="25.5" x14ac:dyDescent="0.2">
      <c r="A13" s="170" t="s">
        <v>1711</v>
      </c>
      <c r="B13" s="141" t="s">
        <v>579</v>
      </c>
      <c r="C13" s="151" t="s">
        <v>70</v>
      </c>
      <c r="D13" s="144"/>
      <c r="E13" s="171"/>
      <c r="F13" s="319"/>
      <c r="G13" s="147" t="s">
        <v>1760</v>
      </c>
      <c r="H13" s="115">
        <f>COUNTIFS(B:B,"=Advantageous",G:G,"=Select from Drop Down List")</f>
        <v>12</v>
      </c>
      <c r="I13" s="83">
        <f t="shared" si="0"/>
        <v>1</v>
      </c>
      <c r="J13" s="84">
        <f t="shared" si="1"/>
        <v>0</v>
      </c>
      <c r="K13" s="85">
        <f t="shared" si="2"/>
        <v>0</v>
      </c>
    </row>
    <row r="14" spans="1:15" ht="25.5" x14ac:dyDescent="0.2">
      <c r="A14" s="170" t="s">
        <v>1712</v>
      </c>
      <c r="B14" s="141" t="s">
        <v>579</v>
      </c>
      <c r="C14" s="151" t="s">
        <v>71</v>
      </c>
      <c r="D14" s="144"/>
      <c r="E14" s="171"/>
      <c r="F14" s="319"/>
      <c r="G14" s="147" t="s">
        <v>1760</v>
      </c>
      <c r="H14" s="115">
        <f>COUNTIFS(B:B,"=Advantageous",G:G,"=Function Available")</f>
        <v>0</v>
      </c>
      <c r="I14" s="83">
        <f t="shared" si="0"/>
        <v>1</v>
      </c>
      <c r="J14" s="84">
        <f t="shared" si="1"/>
        <v>0</v>
      </c>
      <c r="K14" s="85">
        <f t="shared" si="2"/>
        <v>0</v>
      </c>
    </row>
    <row r="15" spans="1:15" ht="25.5" x14ac:dyDescent="0.2">
      <c r="A15" s="170" t="s">
        <v>1713</v>
      </c>
      <c r="B15" s="141" t="s">
        <v>579</v>
      </c>
      <c r="C15" s="151" t="s">
        <v>387</v>
      </c>
      <c r="D15" s="181"/>
      <c r="E15" s="171"/>
      <c r="F15" s="319"/>
      <c r="G15" s="147" t="s">
        <v>1760</v>
      </c>
      <c r="H15" s="115">
        <f>COUNTIFS(B:B,"=Advantageous",G:G,"=Function Not Available")</f>
        <v>0</v>
      </c>
      <c r="I15" s="83">
        <f t="shared" si="0"/>
        <v>1</v>
      </c>
      <c r="J15" s="84">
        <f t="shared" si="1"/>
        <v>0</v>
      </c>
      <c r="K15" s="85">
        <f t="shared" si="2"/>
        <v>0</v>
      </c>
    </row>
    <row r="16" spans="1:15" ht="25.5" x14ac:dyDescent="0.25">
      <c r="A16" s="170" t="s">
        <v>1714</v>
      </c>
      <c r="B16" s="141" t="s">
        <v>579</v>
      </c>
      <c r="C16" s="200" t="s">
        <v>388</v>
      </c>
      <c r="D16" s="206"/>
      <c r="E16" s="171"/>
      <c r="F16" s="319"/>
      <c r="G16" s="147" t="s">
        <v>1760</v>
      </c>
      <c r="H16" s="115">
        <f>COUNTIFS(B:B,"=Advantageous",G:G,"=Exception")</f>
        <v>0</v>
      </c>
      <c r="I16" s="83">
        <f t="shared" si="0"/>
        <v>1</v>
      </c>
      <c r="J16" s="84">
        <f t="shared" si="1"/>
        <v>0</v>
      </c>
      <c r="K16" s="85">
        <f t="shared" si="2"/>
        <v>0</v>
      </c>
      <c r="O16"/>
    </row>
    <row r="17" spans="1:11" ht="25.5" x14ac:dyDescent="0.2">
      <c r="A17" s="170" t="s">
        <v>1715</v>
      </c>
      <c r="B17" s="141" t="s">
        <v>579</v>
      </c>
      <c r="C17" s="151" t="s">
        <v>392</v>
      </c>
      <c r="D17" s="181"/>
      <c r="E17" s="171"/>
      <c r="F17" s="319"/>
      <c r="G17" s="147" t="s">
        <v>1760</v>
      </c>
      <c r="I17" s="83">
        <f t="shared" si="0"/>
        <v>1</v>
      </c>
      <c r="J17" s="84">
        <f t="shared" si="1"/>
        <v>0</v>
      </c>
      <c r="K17" s="85">
        <f t="shared" si="2"/>
        <v>0</v>
      </c>
    </row>
  </sheetData>
  <sheetProtection algorithmName="SHA-512" hashValue="3Y7K2NAvX9kVG5jXFG9MXt8q/RipBqnvwwOVCmngCp1H4S/jFcfFHBey72fRnKhkt4/l2h8UP/E/VvGXkmmpXg==" saltValue="g+7gVl6GUsoZCTs/XT4Q3w==" spinCount="100000" sheet="1" objects="1" scenarios="1" formatRows="0"/>
  <mergeCells count="2">
    <mergeCell ref="B2:G2"/>
    <mergeCell ref="A1:A2"/>
  </mergeCells>
  <conditionalFormatting sqref="B3:B4 B18:B1048576">
    <cfRule type="cellIs" dxfId="129" priority="24" stopIfTrue="1" operator="equal">
      <formula>"Extremely Advantageous"</formula>
    </cfRule>
    <cfRule type="cellIs" dxfId="128" priority="25" stopIfTrue="1" operator="equal">
      <formula>"Highly Advantageous"</formula>
    </cfRule>
    <cfRule type="cellIs" dxfId="127" priority="38" operator="equal">
      <formula>"Mandatory"</formula>
    </cfRule>
    <cfRule type="cellIs" dxfId="126" priority="39" stopIfTrue="1" operator="equal">
      <formula>"Mandatory"</formula>
    </cfRule>
  </conditionalFormatting>
  <conditionalFormatting sqref="B3">
    <cfRule type="cellIs" dxfId="125" priority="33" operator="equal">
      <formula>"Mandatory"</formula>
    </cfRule>
  </conditionalFormatting>
  <conditionalFormatting sqref="G5:G10">
    <cfRule type="cellIs" dxfId="124" priority="4" stopIfTrue="1" operator="equal">
      <formula>"Exception"</formula>
    </cfRule>
    <cfRule type="cellIs" dxfId="123" priority="5" stopIfTrue="1" operator="equal">
      <formula>"Select from Drop Down List"</formula>
    </cfRule>
  </conditionalFormatting>
  <conditionalFormatting sqref="G12:G17">
    <cfRule type="cellIs" dxfId="122" priority="2" stopIfTrue="1" operator="equal">
      <formula>"Exception"</formula>
    </cfRule>
    <cfRule type="cellIs" dxfId="121"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10 B12:B17">
      <formula1>SpecType</formula1>
    </dataValidation>
    <dataValidation type="list" allowBlank="1" showInputMessage="1" showErrorMessage="1" sqref="E5:E10 E12:E17">
      <formula1>Existing</formula1>
    </dataValidation>
    <dataValidation type="list" allowBlank="1" showInputMessage="1" showErrorMessage="1" sqref="G5:G10 G12:G17">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1" r:id="rId4" name="Group Box 5">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9226" r:id="rId5" name="Group Box 10">
              <controlPr defaultSize="0" autoFill="0" autoPict="0">
                <anchor moveWithCells="1">
                  <from>
                    <xdr:col>7</xdr:col>
                    <xdr:colOff>0</xdr:colOff>
                    <xdr:row>5</xdr:row>
                    <xdr:rowOff>28575</xdr:rowOff>
                  </from>
                  <to>
                    <xdr:col>13</xdr:col>
                    <xdr:colOff>485775</xdr:colOff>
                    <xdr:row>5</xdr:row>
                    <xdr:rowOff>342900</xdr:rowOff>
                  </to>
                </anchor>
              </controlPr>
            </control>
          </mc:Choice>
        </mc:AlternateContent>
        <mc:AlternateContent xmlns:mc="http://schemas.openxmlformats.org/markup-compatibility/2006">
          <mc:Choice Requires="x14">
            <control shapeId="9231" r:id="rId6" name="Group Box 15">
              <controlPr defaultSize="0" autoFill="0" autoPict="0">
                <anchor moveWithCells="1">
                  <from>
                    <xdr:col>7</xdr:col>
                    <xdr:colOff>0</xdr:colOff>
                    <xdr:row>6</xdr:row>
                    <xdr:rowOff>28575</xdr:rowOff>
                  </from>
                  <to>
                    <xdr:col>13</xdr:col>
                    <xdr:colOff>485775</xdr:colOff>
                    <xdr:row>6</xdr:row>
                    <xdr:rowOff>342900</xdr:rowOff>
                  </to>
                </anchor>
              </controlPr>
            </control>
          </mc:Choice>
        </mc:AlternateContent>
        <mc:AlternateContent xmlns:mc="http://schemas.openxmlformats.org/markup-compatibility/2006">
          <mc:Choice Requires="x14">
            <control shapeId="9237" r:id="rId7" name="Group Box 21">
              <controlPr defaultSize="0" autoFill="0" autoPict="0">
                <anchor moveWithCells="1">
                  <from>
                    <xdr:col>7</xdr:col>
                    <xdr:colOff>0</xdr:colOff>
                    <xdr:row>7</xdr:row>
                    <xdr:rowOff>47625</xdr:rowOff>
                  </from>
                  <to>
                    <xdr:col>13</xdr:col>
                    <xdr:colOff>533400</xdr:colOff>
                    <xdr:row>7</xdr:row>
                    <xdr:rowOff>323850</xdr:rowOff>
                  </to>
                </anchor>
              </controlPr>
            </control>
          </mc:Choice>
        </mc:AlternateContent>
        <mc:AlternateContent xmlns:mc="http://schemas.openxmlformats.org/markup-compatibility/2006">
          <mc:Choice Requires="x14">
            <control shapeId="9242" r:id="rId8" name="Group Box 26">
              <controlPr defaultSize="0" autoFill="0" autoPict="0">
                <anchor moveWithCells="1">
                  <from>
                    <xdr:col>7</xdr:col>
                    <xdr:colOff>0</xdr:colOff>
                    <xdr:row>8</xdr:row>
                    <xdr:rowOff>47625</xdr:rowOff>
                  </from>
                  <to>
                    <xdr:col>13</xdr:col>
                    <xdr:colOff>533400</xdr:colOff>
                    <xdr:row>8</xdr:row>
                    <xdr:rowOff>323850</xdr:rowOff>
                  </to>
                </anchor>
              </controlPr>
            </control>
          </mc:Choice>
        </mc:AlternateContent>
        <mc:AlternateContent xmlns:mc="http://schemas.openxmlformats.org/markup-compatibility/2006">
          <mc:Choice Requires="x14">
            <control shapeId="9247" r:id="rId9" name="Group Box 31">
              <controlPr defaultSize="0" autoFill="0" autoPict="0">
                <anchor moveWithCells="1">
                  <from>
                    <xdr:col>7</xdr:col>
                    <xdr:colOff>0</xdr:colOff>
                    <xdr:row>9</xdr:row>
                    <xdr:rowOff>47625</xdr:rowOff>
                  </from>
                  <to>
                    <xdr:col>13</xdr:col>
                    <xdr:colOff>533400</xdr:colOff>
                    <xdr:row>9</xdr:row>
                    <xdr:rowOff>323850</xdr:rowOff>
                  </to>
                </anchor>
              </controlPr>
            </control>
          </mc:Choice>
        </mc:AlternateContent>
        <mc:AlternateContent xmlns:mc="http://schemas.openxmlformats.org/markup-compatibility/2006">
          <mc:Choice Requires="x14">
            <control shapeId="9254" r:id="rId10" name="Group Box 38">
              <controlPr defaultSize="0" autoFill="0" autoPict="0">
                <anchor moveWithCells="1">
                  <from>
                    <xdr:col>7</xdr:col>
                    <xdr:colOff>0</xdr:colOff>
                    <xdr:row>11</xdr:row>
                    <xdr:rowOff>28575</xdr:rowOff>
                  </from>
                  <to>
                    <xdr:col>13</xdr:col>
                    <xdr:colOff>485775</xdr:colOff>
                    <xdr:row>12</xdr:row>
                    <xdr:rowOff>19050</xdr:rowOff>
                  </to>
                </anchor>
              </controlPr>
            </control>
          </mc:Choice>
        </mc:AlternateContent>
        <mc:AlternateContent xmlns:mc="http://schemas.openxmlformats.org/markup-compatibility/2006">
          <mc:Choice Requires="x14">
            <control shapeId="9255" r:id="rId11" name="Group Box 39">
              <controlPr defaultSize="0" autoFill="0" autoPict="0">
                <anchor moveWithCells="1">
                  <from>
                    <xdr:col>7</xdr:col>
                    <xdr:colOff>0</xdr:colOff>
                    <xdr:row>12</xdr:row>
                    <xdr:rowOff>28575</xdr:rowOff>
                  </from>
                  <to>
                    <xdr:col>13</xdr:col>
                    <xdr:colOff>485775</xdr:colOff>
                    <xdr:row>13</xdr:row>
                    <xdr:rowOff>19050</xdr:rowOff>
                  </to>
                </anchor>
              </controlPr>
            </control>
          </mc:Choice>
        </mc:AlternateContent>
        <mc:AlternateContent xmlns:mc="http://schemas.openxmlformats.org/markup-compatibility/2006">
          <mc:Choice Requires="x14">
            <control shapeId="9256" r:id="rId12" name="Group Box 40">
              <controlPr defaultSize="0" autoFill="0" autoPict="0">
                <anchor moveWithCells="1">
                  <from>
                    <xdr:col>7</xdr:col>
                    <xdr:colOff>0</xdr:colOff>
                    <xdr:row>13</xdr:row>
                    <xdr:rowOff>28575</xdr:rowOff>
                  </from>
                  <to>
                    <xdr:col>13</xdr:col>
                    <xdr:colOff>485775</xdr:colOff>
                    <xdr:row>14</xdr:row>
                    <xdr:rowOff>19050</xdr:rowOff>
                  </to>
                </anchor>
              </controlPr>
            </control>
          </mc:Choice>
        </mc:AlternateContent>
        <mc:AlternateContent xmlns:mc="http://schemas.openxmlformats.org/markup-compatibility/2006">
          <mc:Choice Requires="x14">
            <control shapeId="9257" r:id="rId13" name="Group Box 41">
              <controlPr defaultSize="0" autoFill="0" autoPict="0">
                <anchor moveWithCells="1">
                  <from>
                    <xdr:col>7</xdr:col>
                    <xdr:colOff>0</xdr:colOff>
                    <xdr:row>14</xdr:row>
                    <xdr:rowOff>47625</xdr:rowOff>
                  </from>
                  <to>
                    <xdr:col>13</xdr:col>
                    <xdr:colOff>533400</xdr:colOff>
                    <xdr:row>15</xdr:row>
                    <xdr:rowOff>0</xdr:rowOff>
                  </to>
                </anchor>
              </controlPr>
            </control>
          </mc:Choice>
        </mc:AlternateContent>
        <mc:AlternateContent xmlns:mc="http://schemas.openxmlformats.org/markup-compatibility/2006">
          <mc:Choice Requires="x14">
            <control shapeId="9258" r:id="rId14" name="Group Box 42">
              <controlPr defaultSize="0" autoFill="0" autoPict="0">
                <anchor moveWithCells="1">
                  <from>
                    <xdr:col>7</xdr:col>
                    <xdr:colOff>0</xdr:colOff>
                    <xdr:row>15</xdr:row>
                    <xdr:rowOff>47625</xdr:rowOff>
                  </from>
                  <to>
                    <xdr:col>13</xdr:col>
                    <xdr:colOff>533400</xdr:colOff>
                    <xdr:row>16</xdr:row>
                    <xdr:rowOff>0</xdr:rowOff>
                  </to>
                </anchor>
              </controlPr>
            </control>
          </mc:Choice>
        </mc:AlternateContent>
        <mc:AlternateContent xmlns:mc="http://schemas.openxmlformats.org/markup-compatibility/2006">
          <mc:Choice Requires="x14">
            <control shapeId="9259" r:id="rId15" name="Group Box 43">
              <controlPr defaultSize="0" autoFill="0" autoPict="0">
                <anchor moveWithCells="1">
                  <from>
                    <xdr:col>7</xdr:col>
                    <xdr:colOff>0</xdr:colOff>
                    <xdr:row>16</xdr:row>
                    <xdr:rowOff>47625</xdr:rowOff>
                  </from>
                  <to>
                    <xdr:col>13</xdr:col>
                    <xdr:colOff>533400</xdr:colOff>
                    <xdr:row>17</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K16"/>
  <sheetViews>
    <sheetView zoomScale="90" zoomScaleNormal="90" zoomScalePageLayoutView="90" workbookViewId="0">
      <selection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5.75" customHeight="1" thickBot="1" x14ac:dyDescent="0.25">
      <c r="A2" s="523"/>
      <c r="B2" s="522" t="s">
        <v>1869</v>
      </c>
      <c r="C2" s="522"/>
      <c r="D2" s="522"/>
      <c r="E2" s="522"/>
      <c r="F2" s="522"/>
      <c r="G2" s="522"/>
    </row>
    <row r="3" spans="1:11" s="79" customFormat="1" ht="75" customHeight="1" thickBot="1" x14ac:dyDescent="0.3">
      <c r="A3" s="452" t="s">
        <v>3</v>
      </c>
      <c r="B3" s="452" t="s">
        <v>41</v>
      </c>
      <c r="C3" s="452" t="s">
        <v>248</v>
      </c>
      <c r="D3" s="453" t="str">
        <f>'Support Data'!A24</f>
        <v>Vendor Work Area</v>
      </c>
      <c r="E3" s="454" t="str">
        <f>'Support Data'!A43</f>
        <v>Existing Functionality</v>
      </c>
      <c r="F3" s="454" t="s">
        <v>42</v>
      </c>
      <c r="G3" s="456" t="str">
        <f>'Support Data'!A21</f>
        <v>Availability</v>
      </c>
      <c r="H3" s="77" t="s">
        <v>73</v>
      </c>
      <c r="I3" s="78" t="s">
        <v>540</v>
      </c>
      <c r="J3" s="78" t="s">
        <v>541</v>
      </c>
      <c r="K3" s="78" t="s">
        <v>507</v>
      </c>
    </row>
    <row r="4" spans="1:11" x14ac:dyDescent="0.2">
      <c r="A4" s="166" t="s">
        <v>249</v>
      </c>
      <c r="B4" s="168"/>
      <c r="C4" s="168"/>
      <c r="D4" s="139"/>
      <c r="E4" s="139"/>
      <c r="F4" s="139"/>
      <c r="G4" s="204"/>
      <c r="H4" s="88">
        <f>COUNTA(B5:B15)</f>
        <v>11</v>
      </c>
      <c r="I4" s="81"/>
      <c r="K4" s="81">
        <f>SUM(K5:K15)</f>
        <v>0</v>
      </c>
    </row>
    <row r="5" spans="1:11" ht="30" customHeight="1" x14ac:dyDescent="0.2">
      <c r="A5" s="170" t="s">
        <v>148</v>
      </c>
      <c r="B5" s="182" t="s">
        <v>579</v>
      </c>
      <c r="C5" s="320" t="s">
        <v>705</v>
      </c>
      <c r="D5" s="321"/>
      <c r="E5" s="171"/>
      <c r="F5" s="146">
        <v>1</v>
      </c>
      <c r="G5" s="147" t="s">
        <v>1760</v>
      </c>
      <c r="H5" s="82">
        <f>COUNTIF(G:G,"=Select from Drop Down List")</f>
        <v>11</v>
      </c>
      <c r="I5" s="83">
        <f t="shared" ref="I5:I15" si="0">IF(NOT(ISBLANK($B5)),VLOOKUP($B5,SpecData,2,FALSE),"")</f>
        <v>1</v>
      </c>
      <c r="J5" s="84">
        <f t="shared" ref="J5:J15" si="1">VLOOKUP(G5,AvailabilityData,2,FALSE)</f>
        <v>0</v>
      </c>
      <c r="K5" s="85">
        <f t="shared" ref="K5:K15" si="2">I5*J5</f>
        <v>0</v>
      </c>
    </row>
    <row r="6" spans="1:11" ht="30" customHeight="1" x14ac:dyDescent="0.2">
      <c r="A6" s="170" t="s">
        <v>149</v>
      </c>
      <c r="B6" s="182" t="s">
        <v>579</v>
      </c>
      <c r="C6" s="151" t="s">
        <v>61</v>
      </c>
      <c r="D6" s="144"/>
      <c r="E6" s="171"/>
      <c r="F6" s="146">
        <v>1</v>
      </c>
      <c r="G6" s="147" t="s">
        <v>1760</v>
      </c>
      <c r="H6" s="82">
        <f>COUNTIF(G:G,"=Function Available")</f>
        <v>0</v>
      </c>
      <c r="I6" s="83">
        <f t="shared" si="0"/>
        <v>1</v>
      </c>
      <c r="J6" s="84">
        <f t="shared" si="1"/>
        <v>0</v>
      </c>
      <c r="K6" s="85">
        <f t="shared" si="2"/>
        <v>0</v>
      </c>
    </row>
    <row r="7" spans="1:11" ht="30" customHeight="1" x14ac:dyDescent="0.2">
      <c r="A7" s="170" t="s">
        <v>150</v>
      </c>
      <c r="B7" s="182" t="s">
        <v>579</v>
      </c>
      <c r="C7" s="151" t="s">
        <v>60</v>
      </c>
      <c r="D7" s="144"/>
      <c r="E7" s="171"/>
      <c r="F7" s="146">
        <v>1</v>
      </c>
      <c r="G7" s="147" t="s">
        <v>1760</v>
      </c>
      <c r="H7" s="82">
        <f>COUNTIF(F:G,"=Function Not Available")</f>
        <v>0</v>
      </c>
      <c r="I7" s="83">
        <f t="shared" si="0"/>
        <v>1</v>
      </c>
      <c r="J7" s="84">
        <f t="shared" si="1"/>
        <v>0</v>
      </c>
      <c r="K7" s="85">
        <f t="shared" si="2"/>
        <v>0</v>
      </c>
    </row>
    <row r="8" spans="1:11" ht="30" customHeight="1" x14ac:dyDescent="0.2">
      <c r="A8" s="170" t="s">
        <v>151</v>
      </c>
      <c r="B8" s="182" t="s">
        <v>579</v>
      </c>
      <c r="C8" s="200" t="s">
        <v>67</v>
      </c>
      <c r="D8" s="201"/>
      <c r="E8" s="171"/>
      <c r="F8" s="146">
        <v>1</v>
      </c>
      <c r="G8" s="147" t="s">
        <v>1760</v>
      </c>
      <c r="H8" s="82">
        <f>COUNTIF(G:G,"=Exception")</f>
        <v>0</v>
      </c>
      <c r="I8" s="83">
        <f t="shared" si="0"/>
        <v>1</v>
      </c>
      <c r="J8" s="84">
        <f t="shared" si="1"/>
        <v>0</v>
      </c>
      <c r="K8" s="85">
        <f t="shared" si="2"/>
        <v>0</v>
      </c>
    </row>
    <row r="9" spans="1:11" ht="30" customHeight="1" x14ac:dyDescent="0.2">
      <c r="A9" s="170" t="s">
        <v>152</v>
      </c>
      <c r="B9" s="182" t="s">
        <v>579</v>
      </c>
      <c r="C9" s="151" t="s">
        <v>68</v>
      </c>
      <c r="D9" s="144"/>
      <c r="E9" s="171"/>
      <c r="F9" s="146">
        <v>1</v>
      </c>
      <c r="G9" s="147" t="s">
        <v>1760</v>
      </c>
      <c r="H9" s="90">
        <f>COUNTIFS(B:B,"=Highly Advantageous",G:G,"=Select from Drop Down List")</f>
        <v>0</v>
      </c>
      <c r="I9" s="83">
        <f t="shared" si="0"/>
        <v>1</v>
      </c>
      <c r="J9" s="84">
        <f t="shared" si="1"/>
        <v>0</v>
      </c>
      <c r="K9" s="85">
        <f t="shared" si="2"/>
        <v>0</v>
      </c>
    </row>
    <row r="10" spans="1:11" ht="30" customHeight="1" x14ac:dyDescent="0.2">
      <c r="A10" s="170" t="s">
        <v>153</v>
      </c>
      <c r="B10" s="182" t="s">
        <v>579</v>
      </c>
      <c r="C10" s="151" t="s">
        <v>63</v>
      </c>
      <c r="D10" s="144"/>
      <c r="E10" s="171"/>
      <c r="F10" s="146">
        <v>1</v>
      </c>
      <c r="G10" s="147" t="s">
        <v>1760</v>
      </c>
      <c r="H10" s="90">
        <f>COUNTIFS(B:B,"=Highly Advantageous",G:G,"=Function Available")</f>
        <v>0</v>
      </c>
      <c r="I10" s="83">
        <f t="shared" si="0"/>
        <v>1</v>
      </c>
      <c r="J10" s="84">
        <f t="shared" si="1"/>
        <v>0</v>
      </c>
      <c r="K10" s="85">
        <f t="shared" si="2"/>
        <v>0</v>
      </c>
    </row>
    <row r="11" spans="1:11" ht="30" customHeight="1" x14ac:dyDescent="0.2">
      <c r="A11" s="170" t="s">
        <v>154</v>
      </c>
      <c r="B11" s="182" t="s">
        <v>579</v>
      </c>
      <c r="C11" s="151" t="s">
        <v>62</v>
      </c>
      <c r="D11" s="144"/>
      <c r="E11" s="171"/>
      <c r="F11" s="146">
        <v>1</v>
      </c>
      <c r="G11" s="147" t="s">
        <v>1760</v>
      </c>
      <c r="H11" s="90">
        <f>COUNTIFS(B:B,"=Highly Advantageous",G:G,"=Function Not Available")</f>
        <v>0</v>
      </c>
      <c r="I11" s="83">
        <f t="shared" si="0"/>
        <v>1</v>
      </c>
      <c r="J11" s="84">
        <f t="shared" si="1"/>
        <v>0</v>
      </c>
      <c r="K11" s="85">
        <f t="shared" si="2"/>
        <v>0</v>
      </c>
    </row>
    <row r="12" spans="1:11" ht="30" customHeight="1" x14ac:dyDescent="0.2">
      <c r="A12" s="170" t="s">
        <v>155</v>
      </c>
      <c r="B12" s="182" t="s">
        <v>579</v>
      </c>
      <c r="C12" s="287" t="s">
        <v>66</v>
      </c>
      <c r="D12" s="152"/>
      <c r="E12" s="171"/>
      <c r="F12" s="146">
        <v>1</v>
      </c>
      <c r="G12" s="147" t="s">
        <v>1760</v>
      </c>
      <c r="H12" s="90">
        <f>COUNTIFS(B:B,"=Highly Advantageous",G:G,"=Exception")</f>
        <v>0</v>
      </c>
      <c r="I12" s="83">
        <f t="shared" si="0"/>
        <v>1</v>
      </c>
      <c r="J12" s="84">
        <f t="shared" si="1"/>
        <v>0</v>
      </c>
      <c r="K12" s="85">
        <f t="shared" si="2"/>
        <v>0</v>
      </c>
    </row>
    <row r="13" spans="1:11" ht="30" customHeight="1" x14ac:dyDescent="0.2">
      <c r="A13" s="170" t="s">
        <v>156</v>
      </c>
      <c r="B13" s="182" t="s">
        <v>579</v>
      </c>
      <c r="C13" s="287" t="s">
        <v>65</v>
      </c>
      <c r="D13" s="152"/>
      <c r="E13" s="171"/>
      <c r="F13" s="146">
        <v>1</v>
      </c>
      <c r="G13" s="147" t="s">
        <v>1760</v>
      </c>
      <c r="H13" s="115">
        <f>COUNTIFS(B:B,"=Advantageous",G:G,"=Select from Drop Down List")</f>
        <v>11</v>
      </c>
      <c r="I13" s="83">
        <f t="shared" si="0"/>
        <v>1</v>
      </c>
      <c r="J13" s="84">
        <f t="shared" si="1"/>
        <v>0</v>
      </c>
      <c r="K13" s="85">
        <f t="shared" si="2"/>
        <v>0</v>
      </c>
    </row>
    <row r="14" spans="1:11" ht="30" customHeight="1" x14ac:dyDescent="0.2">
      <c r="A14" s="170" t="s">
        <v>157</v>
      </c>
      <c r="B14" s="182" t="s">
        <v>579</v>
      </c>
      <c r="C14" s="287" t="s">
        <v>64</v>
      </c>
      <c r="D14" s="152"/>
      <c r="E14" s="171"/>
      <c r="F14" s="146">
        <v>1</v>
      </c>
      <c r="G14" s="147" t="s">
        <v>1760</v>
      </c>
      <c r="H14" s="115">
        <f>COUNTIFS(B:B,"=Advantageous",G:G,"=Function Available")</f>
        <v>0</v>
      </c>
      <c r="I14" s="83">
        <f t="shared" si="0"/>
        <v>1</v>
      </c>
      <c r="J14" s="84">
        <f t="shared" si="1"/>
        <v>0</v>
      </c>
      <c r="K14" s="85">
        <f t="shared" si="2"/>
        <v>0</v>
      </c>
    </row>
    <row r="15" spans="1:11" ht="25.5" x14ac:dyDescent="0.2">
      <c r="A15" s="141" t="s">
        <v>158</v>
      </c>
      <c r="B15" s="182" t="s">
        <v>579</v>
      </c>
      <c r="C15" s="151" t="s">
        <v>69</v>
      </c>
      <c r="D15" s="144"/>
      <c r="E15" s="171"/>
      <c r="F15" s="146">
        <v>1</v>
      </c>
      <c r="G15" s="147" t="s">
        <v>1760</v>
      </c>
      <c r="H15" s="115">
        <f>COUNTIFS(B:B,"=Advantageous",G:G,"=Function Not Available")</f>
        <v>0</v>
      </c>
      <c r="I15" s="83">
        <f t="shared" si="0"/>
        <v>1</v>
      </c>
      <c r="J15" s="84">
        <f t="shared" si="1"/>
        <v>0</v>
      </c>
      <c r="K15" s="85">
        <f t="shared" si="2"/>
        <v>0</v>
      </c>
    </row>
    <row r="16" spans="1:11" x14ac:dyDescent="0.2">
      <c r="H16" s="115">
        <f>COUNTIFS(B:B,"=Advantageous",G:G,"=Exception")</f>
        <v>0</v>
      </c>
    </row>
  </sheetData>
  <sheetProtection algorithmName="SHA-512" hashValue="OGDHpxLTlPTEsNrT6Xblp/J508hTxUv0m/K+jXrd6vwcSzil9fJREhLahDSutu7RH5A4T36xmOPtrR4z40o+sg==" saltValue="puS2kTkJeB/QEbMe3ZfVLQ==" spinCount="100000" sheet="1" objects="1" scenarios="1" formatRows="0"/>
  <mergeCells count="2">
    <mergeCell ref="B2:G2"/>
    <mergeCell ref="A1:A2"/>
  </mergeCells>
  <conditionalFormatting sqref="B3 B16:B65537">
    <cfRule type="cellIs" dxfId="120" priority="19" operator="equal">
      <formula>"Crucial"</formula>
    </cfRule>
    <cfRule type="cellIs" dxfId="119" priority="20" stopIfTrue="1" operator="equal">
      <formula>"Mandatory"</formula>
    </cfRule>
  </conditionalFormatting>
  <conditionalFormatting sqref="B3">
    <cfRule type="cellIs" dxfId="118" priority="18" operator="equal">
      <formula>"Mandatory"</formula>
    </cfRule>
  </conditionalFormatting>
  <conditionalFormatting sqref="G5:G15">
    <cfRule type="cellIs" dxfId="117" priority="2" stopIfTrue="1" operator="equal">
      <formula>"Exception"</formula>
    </cfRule>
    <cfRule type="cellIs" dxfId="116"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15">
      <formula1>SpecType</formula1>
    </dataValidation>
    <dataValidation type="list" allowBlank="1" showInputMessage="1" showErrorMessage="1" sqref="E5:E15">
      <formula1>Existing</formula1>
    </dataValidation>
    <dataValidation type="list" allowBlank="1" showInputMessage="1" showErrorMessage="1" sqref="G5:G15">
      <formula1>Availability</formula1>
    </dataValidation>
  </dataValidations>
  <pageMargins left="0.25" right="0.25" top="0.75" bottom="0.75" header="0.3" footer="0.3"/>
  <pageSetup scale="72" fitToHeight="0" orientation="landscape" r:id="rId1"/>
  <headerFooter>
    <oddFooter>&amp;L&amp;"Arial,Regular"&amp;10RFP for Computer Aided Dispatch Software, Hardware, and 
Implementation and Maintenance Services
INTERFACE FUNCTIONAL REQUIREMENTS&amp;C&amp;"Arial,Regular"&amp;10&amp;A Interface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76" r:id="rId4" name="Group Box 184">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8378" r:id="rId5" name="Group Box 186">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00B0F0"/>
    <pageSetUpPr fitToPage="1"/>
  </sheetPr>
  <dimension ref="A1:K97"/>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266" customWidth="1"/>
    <col min="2" max="2" width="14.7109375" style="266" customWidth="1"/>
    <col min="3" max="3" width="65.7109375" style="267" customWidth="1"/>
    <col min="4" max="4" width="65.7109375" style="322" customWidth="1"/>
    <col min="5" max="6" width="6.7109375" style="268" hidden="1" customWidth="1"/>
    <col min="7" max="7" width="30.7109375" style="268" customWidth="1"/>
    <col min="8" max="11" width="9.140625" style="96" hidden="1" customWidth="1"/>
    <col min="12" max="12" width="9.140625" style="96" customWidth="1"/>
    <col min="13" max="16384" width="9.140625" style="96"/>
  </cols>
  <sheetData>
    <row r="1" spans="1:11" ht="25.5" customHeight="1" x14ac:dyDescent="0.2">
      <c r="A1" s="523"/>
      <c r="B1" s="443" t="s">
        <v>1868</v>
      </c>
      <c r="C1" s="444"/>
      <c r="D1" s="135"/>
      <c r="E1" s="445"/>
      <c r="F1" s="446"/>
      <c r="G1" s="446"/>
    </row>
    <row r="2" spans="1:11" ht="132" customHeight="1" thickBot="1" x14ac:dyDescent="0.25">
      <c r="A2" s="523"/>
      <c r="B2" s="522" t="s">
        <v>1869</v>
      </c>
      <c r="C2" s="522"/>
      <c r="D2" s="522"/>
      <c r="E2" s="522"/>
      <c r="F2" s="522"/>
      <c r="G2" s="522"/>
    </row>
    <row r="3" spans="1:11" s="9" customFormat="1" ht="47.25" customHeight="1" thickBot="1" x14ac:dyDescent="0.3">
      <c r="A3" s="456" t="s">
        <v>3</v>
      </c>
      <c r="B3" s="456" t="s">
        <v>41</v>
      </c>
      <c r="C3" s="456" t="s">
        <v>1887</v>
      </c>
      <c r="D3" s="457" t="str">
        <f>'Support Data'!A24</f>
        <v>Vendor Work Area</v>
      </c>
      <c r="E3" s="464" t="str">
        <f>'Support Data'!A43</f>
        <v>Existing Functionality</v>
      </c>
      <c r="F3" s="465" t="s">
        <v>42</v>
      </c>
      <c r="G3" s="456" t="str">
        <f>'Support Data'!A21</f>
        <v>Availability</v>
      </c>
      <c r="H3" s="77" t="s">
        <v>73</v>
      </c>
      <c r="I3" s="78" t="s">
        <v>540</v>
      </c>
      <c r="J3" s="78" t="s">
        <v>541</v>
      </c>
      <c r="K3" s="78" t="s">
        <v>507</v>
      </c>
    </row>
    <row r="4" spans="1:11" s="95" customFormat="1" x14ac:dyDescent="0.2">
      <c r="A4" s="467" t="s">
        <v>1831</v>
      </c>
      <c r="B4" s="271"/>
      <c r="C4" s="272"/>
      <c r="D4" s="323"/>
      <c r="E4" s="273"/>
      <c r="F4" s="273"/>
      <c r="G4" s="324"/>
      <c r="H4" s="59">
        <f>COUNTA(B5:B96)</f>
        <v>84</v>
      </c>
      <c r="I4" s="81"/>
      <c r="J4" s="82"/>
      <c r="K4" s="88">
        <f>SUM(K5:K96)</f>
        <v>0</v>
      </c>
    </row>
    <row r="5" spans="1:11" s="95" customFormat="1" ht="30" customHeight="1" x14ac:dyDescent="0.2">
      <c r="A5" s="252" t="s">
        <v>560</v>
      </c>
      <c r="B5" s="182" t="s">
        <v>579</v>
      </c>
      <c r="C5" s="143" t="s">
        <v>1360</v>
      </c>
      <c r="D5" s="468"/>
      <c r="E5" s="171"/>
      <c r="F5" s="305">
        <v>1</v>
      </c>
      <c r="G5" s="147" t="s">
        <v>1760</v>
      </c>
      <c r="H5" s="82">
        <f>COUNTIF(G:G,"=Select from Drop Down List")</f>
        <v>84</v>
      </c>
      <c r="I5" s="83">
        <f>IF(NOT(ISBLANK($B5)),VLOOKUP($B5,SpecData,2,FALSE),"")</f>
        <v>1</v>
      </c>
      <c r="J5" s="84">
        <f t="shared" ref="J5:J67" si="0">VLOOKUP(G5,AvailabilityData,2,FALSE)</f>
        <v>0</v>
      </c>
      <c r="K5" s="85">
        <f t="shared" ref="K5:K67" si="1">I5*J5</f>
        <v>0</v>
      </c>
    </row>
    <row r="6" spans="1:11" s="95" customFormat="1" ht="15" customHeight="1" x14ac:dyDescent="0.2">
      <c r="A6" s="256"/>
      <c r="B6" s="185"/>
      <c r="C6" s="137" t="s">
        <v>1429</v>
      </c>
      <c r="D6" s="369"/>
      <c r="E6" s="325"/>
      <c r="F6" s="189"/>
      <c r="G6" s="190"/>
      <c r="H6" s="82">
        <f>COUNTIF(G:G,"=Function Available")</f>
        <v>0</v>
      </c>
      <c r="I6" s="83"/>
      <c r="J6" s="84"/>
      <c r="K6" s="85"/>
    </row>
    <row r="7" spans="1:11" s="95" customFormat="1" ht="30" customHeight="1" x14ac:dyDescent="0.2">
      <c r="A7" s="248" t="s">
        <v>561</v>
      </c>
      <c r="B7" s="182" t="s">
        <v>579</v>
      </c>
      <c r="C7" s="198" t="s">
        <v>1430</v>
      </c>
      <c r="D7" s="482"/>
      <c r="E7" s="171"/>
      <c r="F7" s="193"/>
      <c r="G7" s="147" t="s">
        <v>1760</v>
      </c>
      <c r="H7" s="82">
        <f>COUNTIF(F:G,"=Function Not Available")</f>
        <v>0</v>
      </c>
      <c r="I7" s="83">
        <f t="shared" ref="I7:I67" si="2">IF(NOT(ISBLANK($B7)),VLOOKUP($B7,SpecData,2,FALSE),"")</f>
        <v>1</v>
      </c>
      <c r="J7" s="84">
        <f t="shared" si="0"/>
        <v>0</v>
      </c>
      <c r="K7" s="85">
        <f t="shared" si="1"/>
        <v>0</v>
      </c>
    </row>
    <row r="8" spans="1:11" s="95" customFormat="1" ht="30" customHeight="1" x14ac:dyDescent="0.2">
      <c r="A8" s="248" t="s">
        <v>562</v>
      </c>
      <c r="B8" s="182" t="s">
        <v>579</v>
      </c>
      <c r="C8" s="151" t="s">
        <v>1431</v>
      </c>
      <c r="D8" s="469"/>
      <c r="E8" s="171"/>
      <c r="F8" s="146"/>
      <c r="G8" s="147" t="s">
        <v>1760</v>
      </c>
      <c r="H8" s="82">
        <f>COUNTIF(G:G,"=Exception")</f>
        <v>0</v>
      </c>
      <c r="I8" s="83">
        <f t="shared" si="2"/>
        <v>1</v>
      </c>
      <c r="J8" s="84">
        <f t="shared" si="0"/>
        <v>0</v>
      </c>
      <c r="K8" s="85">
        <f t="shared" si="1"/>
        <v>0</v>
      </c>
    </row>
    <row r="9" spans="1:11" s="95" customFormat="1" ht="30" customHeight="1" x14ac:dyDescent="0.2">
      <c r="A9" s="248" t="s">
        <v>563</v>
      </c>
      <c r="B9" s="182" t="s">
        <v>579</v>
      </c>
      <c r="C9" s="151" t="s">
        <v>1432</v>
      </c>
      <c r="D9" s="469"/>
      <c r="E9" s="171"/>
      <c r="F9" s="146"/>
      <c r="G9" s="147" t="s">
        <v>1760</v>
      </c>
      <c r="H9" s="90">
        <f>COUNTIFS(B:B,"=Highly Advantageous",G:G,"=Select from Drop Down List")</f>
        <v>0</v>
      </c>
      <c r="I9" s="83">
        <f t="shared" si="2"/>
        <v>1</v>
      </c>
      <c r="J9" s="84">
        <f t="shared" si="0"/>
        <v>0</v>
      </c>
      <c r="K9" s="85">
        <f t="shared" si="1"/>
        <v>0</v>
      </c>
    </row>
    <row r="10" spans="1:11" s="95" customFormat="1" ht="30" customHeight="1" x14ac:dyDescent="0.2">
      <c r="A10" s="248" t="s">
        <v>564</v>
      </c>
      <c r="B10" s="182" t="s">
        <v>579</v>
      </c>
      <c r="C10" s="151" t="s">
        <v>1433</v>
      </c>
      <c r="D10" s="469"/>
      <c r="E10" s="171"/>
      <c r="F10" s="146"/>
      <c r="G10" s="147" t="s">
        <v>1760</v>
      </c>
      <c r="H10" s="90">
        <f>COUNTIFS(B:B,"=Highly Advantageous",G:G,"=Function Available")</f>
        <v>0</v>
      </c>
      <c r="I10" s="83">
        <f t="shared" si="2"/>
        <v>1</v>
      </c>
      <c r="J10" s="84">
        <f t="shared" si="0"/>
        <v>0</v>
      </c>
      <c r="K10" s="85">
        <f t="shared" si="1"/>
        <v>0</v>
      </c>
    </row>
    <row r="11" spans="1:11" s="95" customFormat="1" ht="30" customHeight="1" x14ac:dyDescent="0.2">
      <c r="A11" s="248" t="s">
        <v>565</v>
      </c>
      <c r="B11" s="182" t="s">
        <v>579</v>
      </c>
      <c r="C11" s="150" t="s">
        <v>1428</v>
      </c>
      <c r="D11" s="469"/>
      <c r="E11" s="171"/>
      <c r="F11" s="146"/>
      <c r="G11" s="147" t="s">
        <v>1760</v>
      </c>
      <c r="H11" s="90">
        <f>COUNTIFS(B:B,"=Highly Advantageous",G:G,"=Function Not Available")</f>
        <v>0</v>
      </c>
      <c r="I11" s="83">
        <f t="shared" si="2"/>
        <v>1</v>
      </c>
      <c r="J11" s="84">
        <f t="shared" si="0"/>
        <v>0</v>
      </c>
      <c r="K11" s="85">
        <f t="shared" si="1"/>
        <v>0</v>
      </c>
    </row>
    <row r="12" spans="1:11" s="95" customFormat="1" ht="45" customHeight="1" x14ac:dyDescent="0.2">
      <c r="A12" s="248" t="s">
        <v>566</v>
      </c>
      <c r="B12" s="182" t="s">
        <v>579</v>
      </c>
      <c r="C12" s="150" t="s">
        <v>1417</v>
      </c>
      <c r="D12" s="469"/>
      <c r="E12" s="171"/>
      <c r="F12" s="146"/>
      <c r="G12" s="147" t="s">
        <v>1760</v>
      </c>
      <c r="H12" s="90">
        <f>COUNTIFS(B:B,"=Highly Advantageous",G:G,"=Exception")</f>
        <v>0</v>
      </c>
      <c r="I12" s="83">
        <f t="shared" si="2"/>
        <v>1</v>
      </c>
      <c r="J12" s="84">
        <f t="shared" si="0"/>
        <v>0</v>
      </c>
      <c r="K12" s="85">
        <f t="shared" si="1"/>
        <v>0</v>
      </c>
    </row>
    <row r="13" spans="1:11" s="95" customFormat="1" ht="30" customHeight="1" x14ac:dyDescent="0.2">
      <c r="A13" s="248" t="s">
        <v>567</v>
      </c>
      <c r="B13" s="182" t="s">
        <v>579</v>
      </c>
      <c r="C13" s="150" t="s">
        <v>1426</v>
      </c>
      <c r="D13" s="469"/>
      <c r="E13" s="171"/>
      <c r="F13" s="146"/>
      <c r="G13" s="147" t="s">
        <v>1760</v>
      </c>
      <c r="H13" s="115">
        <f>COUNTIFS(B:B,"=Advantageous",G:G,"=Select from Drop Down List")</f>
        <v>84</v>
      </c>
      <c r="I13" s="83">
        <f t="shared" si="2"/>
        <v>1</v>
      </c>
      <c r="J13" s="84">
        <f t="shared" si="0"/>
        <v>0</v>
      </c>
      <c r="K13" s="85">
        <f t="shared" si="1"/>
        <v>0</v>
      </c>
    </row>
    <row r="14" spans="1:11" s="95" customFormat="1" ht="30" customHeight="1" x14ac:dyDescent="0.2">
      <c r="A14" s="248" t="s">
        <v>568</v>
      </c>
      <c r="B14" s="182" t="s">
        <v>579</v>
      </c>
      <c r="C14" s="150" t="s">
        <v>1427</v>
      </c>
      <c r="D14" s="469"/>
      <c r="E14" s="171"/>
      <c r="F14" s="146"/>
      <c r="G14" s="147" t="s">
        <v>1760</v>
      </c>
      <c r="H14" s="115">
        <f>COUNTIFS(B:B,"=Advantageous",G:G,"=Function Available")</f>
        <v>0</v>
      </c>
      <c r="I14" s="83">
        <f t="shared" si="2"/>
        <v>1</v>
      </c>
      <c r="J14" s="84">
        <f t="shared" si="0"/>
        <v>0</v>
      </c>
      <c r="K14" s="85">
        <f t="shared" si="1"/>
        <v>0</v>
      </c>
    </row>
    <row r="15" spans="1:11" s="95" customFormat="1" ht="30" customHeight="1" x14ac:dyDescent="0.2">
      <c r="A15" s="248" t="s">
        <v>569</v>
      </c>
      <c r="B15" s="182" t="s">
        <v>579</v>
      </c>
      <c r="C15" s="150" t="s">
        <v>1424</v>
      </c>
      <c r="D15" s="469"/>
      <c r="E15" s="171"/>
      <c r="F15" s="146"/>
      <c r="G15" s="147" t="s">
        <v>1760</v>
      </c>
      <c r="H15" s="115">
        <f>COUNTIFS(B:B,"=Advantageous",G:G,"=Function Not Available")</f>
        <v>0</v>
      </c>
      <c r="I15" s="83">
        <f t="shared" si="2"/>
        <v>1</v>
      </c>
      <c r="J15" s="84">
        <f t="shared" si="0"/>
        <v>0</v>
      </c>
      <c r="K15" s="85">
        <f t="shared" si="1"/>
        <v>0</v>
      </c>
    </row>
    <row r="16" spans="1:11" s="95" customFormat="1" ht="30" customHeight="1" x14ac:dyDescent="0.2">
      <c r="A16" s="248" t="s">
        <v>570</v>
      </c>
      <c r="B16" s="182" t="s">
        <v>579</v>
      </c>
      <c r="C16" s="150" t="s">
        <v>1425</v>
      </c>
      <c r="D16" s="469"/>
      <c r="E16" s="171"/>
      <c r="F16" s="146"/>
      <c r="G16" s="147" t="s">
        <v>1760</v>
      </c>
      <c r="H16" s="115">
        <f>COUNTIFS(B:B,"=Advantageous",G:G,"=Exception")</f>
        <v>0</v>
      </c>
      <c r="I16" s="83">
        <f t="shared" si="2"/>
        <v>1</v>
      </c>
      <c r="J16" s="84">
        <f t="shared" si="0"/>
        <v>0</v>
      </c>
      <c r="K16" s="85">
        <f t="shared" si="1"/>
        <v>0</v>
      </c>
    </row>
    <row r="17" spans="1:11" s="95" customFormat="1" ht="30" customHeight="1" x14ac:dyDescent="0.2">
      <c r="A17" s="248" t="s">
        <v>571</v>
      </c>
      <c r="B17" s="182" t="s">
        <v>579</v>
      </c>
      <c r="C17" s="150" t="s">
        <v>1418</v>
      </c>
      <c r="D17" s="469"/>
      <c r="E17" s="171"/>
      <c r="F17" s="146"/>
      <c r="G17" s="147" t="s">
        <v>1760</v>
      </c>
      <c r="H17" s="59"/>
      <c r="I17" s="83">
        <f t="shared" si="2"/>
        <v>1</v>
      </c>
      <c r="J17" s="84">
        <f t="shared" si="0"/>
        <v>0</v>
      </c>
      <c r="K17" s="85">
        <f t="shared" si="1"/>
        <v>0</v>
      </c>
    </row>
    <row r="18" spans="1:11" s="95" customFormat="1" ht="30" customHeight="1" x14ac:dyDescent="0.2">
      <c r="A18" s="248" t="s">
        <v>572</v>
      </c>
      <c r="B18" s="182" t="s">
        <v>579</v>
      </c>
      <c r="C18" s="150" t="s">
        <v>1419</v>
      </c>
      <c r="D18" s="469"/>
      <c r="E18" s="171"/>
      <c r="F18" s="146"/>
      <c r="G18" s="147" t="s">
        <v>1760</v>
      </c>
      <c r="H18" s="59"/>
      <c r="I18" s="83">
        <f t="shared" si="2"/>
        <v>1</v>
      </c>
      <c r="J18" s="84">
        <f t="shared" si="0"/>
        <v>0</v>
      </c>
      <c r="K18" s="85">
        <f t="shared" si="1"/>
        <v>0</v>
      </c>
    </row>
    <row r="19" spans="1:11" s="95" customFormat="1" ht="30" customHeight="1" x14ac:dyDescent="0.2">
      <c r="A19" s="248" t="s">
        <v>573</v>
      </c>
      <c r="B19" s="182" t="s">
        <v>579</v>
      </c>
      <c r="C19" s="150" t="s">
        <v>1420</v>
      </c>
      <c r="D19" s="469"/>
      <c r="E19" s="171"/>
      <c r="F19" s="146"/>
      <c r="G19" s="147" t="s">
        <v>1760</v>
      </c>
      <c r="H19" s="59"/>
      <c r="I19" s="83">
        <f t="shared" si="2"/>
        <v>1</v>
      </c>
      <c r="J19" s="84">
        <f t="shared" si="0"/>
        <v>0</v>
      </c>
      <c r="K19" s="85">
        <f t="shared" si="1"/>
        <v>0</v>
      </c>
    </row>
    <row r="20" spans="1:11" s="95" customFormat="1" ht="30" customHeight="1" x14ac:dyDescent="0.2">
      <c r="A20" s="248" t="s">
        <v>574</v>
      </c>
      <c r="B20" s="182" t="s">
        <v>579</v>
      </c>
      <c r="C20" s="150" t="s">
        <v>1434</v>
      </c>
      <c r="D20" s="469"/>
      <c r="E20" s="171"/>
      <c r="F20" s="146"/>
      <c r="G20" s="147" t="s">
        <v>1760</v>
      </c>
      <c r="H20" s="59"/>
      <c r="I20" s="83">
        <f t="shared" si="2"/>
        <v>1</v>
      </c>
      <c r="J20" s="84">
        <f t="shared" si="0"/>
        <v>0</v>
      </c>
      <c r="K20" s="85">
        <f t="shared" si="1"/>
        <v>0</v>
      </c>
    </row>
    <row r="21" spans="1:11" s="95" customFormat="1" ht="30" customHeight="1" x14ac:dyDescent="0.2">
      <c r="A21" s="248" t="s">
        <v>575</v>
      </c>
      <c r="B21" s="182" t="s">
        <v>579</v>
      </c>
      <c r="C21" s="150" t="s">
        <v>1435</v>
      </c>
      <c r="D21" s="469"/>
      <c r="E21" s="171"/>
      <c r="F21" s="146"/>
      <c r="G21" s="147" t="s">
        <v>1760</v>
      </c>
      <c r="H21" s="59"/>
      <c r="I21" s="83">
        <f t="shared" si="2"/>
        <v>1</v>
      </c>
      <c r="J21" s="84">
        <f t="shared" si="0"/>
        <v>0</v>
      </c>
      <c r="K21" s="85">
        <f t="shared" si="1"/>
        <v>0</v>
      </c>
    </row>
    <row r="22" spans="1:11" s="95" customFormat="1" ht="30" customHeight="1" x14ac:dyDescent="0.2">
      <c r="A22" s="248" t="s">
        <v>576</v>
      </c>
      <c r="B22" s="182" t="s">
        <v>579</v>
      </c>
      <c r="C22" s="143" t="s">
        <v>1436</v>
      </c>
      <c r="D22" s="468"/>
      <c r="E22" s="171"/>
      <c r="F22" s="305"/>
      <c r="G22" s="147" t="s">
        <v>1760</v>
      </c>
      <c r="H22" s="59"/>
      <c r="I22" s="83">
        <f t="shared" si="2"/>
        <v>1</v>
      </c>
      <c r="J22" s="84">
        <f t="shared" si="0"/>
        <v>0</v>
      </c>
      <c r="K22" s="85">
        <f t="shared" si="1"/>
        <v>0</v>
      </c>
    </row>
    <row r="23" spans="1:11" s="95" customFormat="1" ht="30" customHeight="1" x14ac:dyDescent="0.2">
      <c r="A23" s="256"/>
      <c r="B23" s="185"/>
      <c r="C23" s="137" t="s">
        <v>1421</v>
      </c>
      <c r="D23" s="369"/>
      <c r="E23" s="325"/>
      <c r="F23" s="189"/>
      <c r="G23" s="190"/>
      <c r="H23" s="59"/>
      <c r="I23" s="83"/>
      <c r="J23" s="84"/>
      <c r="K23" s="85"/>
    </row>
    <row r="24" spans="1:11" s="95" customFormat="1" ht="30" customHeight="1" x14ac:dyDescent="0.2">
      <c r="A24" s="248" t="s">
        <v>657</v>
      </c>
      <c r="B24" s="182" t="s">
        <v>579</v>
      </c>
      <c r="C24" s="198" t="s">
        <v>1422</v>
      </c>
      <c r="D24" s="482"/>
      <c r="E24" s="171"/>
      <c r="F24" s="193"/>
      <c r="G24" s="147" t="s">
        <v>1760</v>
      </c>
      <c r="H24" s="59"/>
      <c r="I24" s="83">
        <f t="shared" si="2"/>
        <v>1</v>
      </c>
      <c r="J24" s="84">
        <f t="shared" si="0"/>
        <v>0</v>
      </c>
      <c r="K24" s="85">
        <f t="shared" si="1"/>
        <v>0</v>
      </c>
    </row>
    <row r="25" spans="1:11" s="95" customFormat="1" ht="30" customHeight="1" x14ac:dyDescent="0.2">
      <c r="A25" s="248" t="s">
        <v>933</v>
      </c>
      <c r="B25" s="182" t="s">
        <v>579</v>
      </c>
      <c r="C25" s="151" t="s">
        <v>1423</v>
      </c>
      <c r="D25" s="469"/>
      <c r="E25" s="171"/>
      <c r="F25" s="146"/>
      <c r="G25" s="147" t="s">
        <v>1760</v>
      </c>
      <c r="H25" s="59"/>
      <c r="I25" s="83">
        <f t="shared" si="2"/>
        <v>1</v>
      </c>
      <c r="J25" s="84">
        <f t="shared" si="0"/>
        <v>0</v>
      </c>
      <c r="K25" s="85">
        <f t="shared" si="1"/>
        <v>0</v>
      </c>
    </row>
    <row r="26" spans="1:11" s="95" customFormat="1" ht="30" customHeight="1" x14ac:dyDescent="0.2">
      <c r="A26" s="467" t="s">
        <v>577</v>
      </c>
      <c r="B26" s="271"/>
      <c r="C26" s="272"/>
      <c r="D26" s="323"/>
      <c r="E26" s="273"/>
      <c r="F26" s="273"/>
      <c r="G26" s="324"/>
      <c r="H26" s="59"/>
      <c r="I26" s="83"/>
      <c r="J26" s="84"/>
      <c r="K26" s="85"/>
    </row>
    <row r="27" spans="1:11" ht="30" customHeight="1" x14ac:dyDescent="0.2">
      <c r="A27" s="247" t="s">
        <v>935</v>
      </c>
      <c r="B27" s="182" t="s">
        <v>579</v>
      </c>
      <c r="C27" s="357" t="s">
        <v>543</v>
      </c>
      <c r="D27" s="469"/>
      <c r="E27" s="171"/>
      <c r="F27" s="146">
        <v>1</v>
      </c>
      <c r="G27" s="147" t="s">
        <v>1760</v>
      </c>
      <c r="H27" s="88">
        <f>COUNTIF(F27:F45,1)</f>
        <v>18</v>
      </c>
      <c r="I27" s="83">
        <f t="shared" si="2"/>
        <v>1</v>
      </c>
      <c r="J27" s="84">
        <f t="shared" si="0"/>
        <v>0</v>
      </c>
      <c r="K27" s="85">
        <f t="shared" si="1"/>
        <v>0</v>
      </c>
    </row>
    <row r="28" spans="1:11" ht="30" customHeight="1" x14ac:dyDescent="0.2">
      <c r="A28" s="247" t="s">
        <v>1451</v>
      </c>
      <c r="B28" s="182" t="s">
        <v>579</v>
      </c>
      <c r="C28" s="357" t="s">
        <v>544</v>
      </c>
      <c r="D28" s="326"/>
      <c r="E28" s="171"/>
      <c r="F28" s="146">
        <v>1</v>
      </c>
      <c r="G28" s="147" t="s">
        <v>1760</v>
      </c>
      <c r="H28" s="88">
        <f>COUNTIF(F27:F45,2)</f>
        <v>0</v>
      </c>
      <c r="I28" s="83">
        <f t="shared" si="2"/>
        <v>1</v>
      </c>
      <c r="J28" s="84">
        <f t="shared" si="0"/>
        <v>0</v>
      </c>
      <c r="K28" s="85">
        <f t="shared" si="1"/>
        <v>0</v>
      </c>
    </row>
    <row r="29" spans="1:11" ht="30" customHeight="1" x14ac:dyDescent="0.2">
      <c r="A29" s="248" t="s">
        <v>1452</v>
      </c>
      <c r="B29" s="182" t="s">
        <v>579</v>
      </c>
      <c r="C29" s="357" t="s">
        <v>545</v>
      </c>
      <c r="D29" s="327"/>
      <c r="E29" s="171"/>
      <c r="F29" s="146">
        <v>1</v>
      </c>
      <c r="G29" s="147" t="s">
        <v>1760</v>
      </c>
      <c r="H29" s="88">
        <f>COUNTIF(F27:F45,3)</f>
        <v>0</v>
      </c>
      <c r="I29" s="83">
        <f t="shared" si="2"/>
        <v>1</v>
      </c>
      <c r="J29" s="84">
        <f t="shared" si="0"/>
        <v>0</v>
      </c>
      <c r="K29" s="85">
        <f t="shared" si="1"/>
        <v>0</v>
      </c>
    </row>
    <row r="30" spans="1:11" ht="30" customHeight="1" x14ac:dyDescent="0.2">
      <c r="A30" s="247" t="s">
        <v>1453</v>
      </c>
      <c r="B30" s="182" t="s">
        <v>579</v>
      </c>
      <c r="C30" s="357" t="s">
        <v>546</v>
      </c>
      <c r="D30" s="326"/>
      <c r="E30" s="171"/>
      <c r="F30" s="146">
        <v>1</v>
      </c>
      <c r="G30" s="147" t="s">
        <v>1760</v>
      </c>
      <c r="H30" s="88">
        <f>COUNTIF(F27:F45,4)</f>
        <v>0</v>
      </c>
      <c r="I30" s="83">
        <f t="shared" si="2"/>
        <v>1</v>
      </c>
      <c r="J30" s="84">
        <f t="shared" si="0"/>
        <v>0</v>
      </c>
      <c r="K30" s="85">
        <f t="shared" si="1"/>
        <v>0</v>
      </c>
    </row>
    <row r="31" spans="1:11" ht="30" customHeight="1" x14ac:dyDescent="0.2">
      <c r="A31" s="247" t="s">
        <v>1454</v>
      </c>
      <c r="B31" s="182" t="s">
        <v>579</v>
      </c>
      <c r="C31" s="357" t="s">
        <v>547</v>
      </c>
      <c r="D31" s="326"/>
      <c r="E31" s="171"/>
      <c r="F31" s="146">
        <v>1</v>
      </c>
      <c r="G31" s="147" t="s">
        <v>1760</v>
      </c>
      <c r="H31" s="92">
        <f>COUNTIFS(B:B,"=Advantageous",F:F,"=1")</f>
        <v>19</v>
      </c>
      <c r="I31" s="83">
        <f t="shared" si="2"/>
        <v>1</v>
      </c>
      <c r="J31" s="84">
        <f t="shared" si="0"/>
        <v>0</v>
      </c>
      <c r="K31" s="85">
        <f t="shared" si="1"/>
        <v>0</v>
      </c>
    </row>
    <row r="32" spans="1:11" ht="30" customHeight="1" x14ac:dyDescent="0.2">
      <c r="A32" s="247" t="s">
        <v>1455</v>
      </c>
      <c r="B32" s="182" t="s">
        <v>579</v>
      </c>
      <c r="C32" s="357" t="s">
        <v>548</v>
      </c>
      <c r="D32" s="326"/>
      <c r="E32" s="171"/>
      <c r="F32" s="146">
        <v>1</v>
      </c>
      <c r="G32" s="147" t="s">
        <v>1760</v>
      </c>
      <c r="H32" s="92">
        <f>COUNTIFS(B:B,"=Advantageous",F:F,"=2")</f>
        <v>0</v>
      </c>
      <c r="I32" s="83">
        <f t="shared" si="2"/>
        <v>1</v>
      </c>
      <c r="J32" s="84">
        <f t="shared" si="0"/>
        <v>0</v>
      </c>
      <c r="K32" s="85">
        <f t="shared" si="1"/>
        <v>0</v>
      </c>
    </row>
    <row r="33" spans="1:11" ht="50.25" customHeight="1" x14ac:dyDescent="0.2">
      <c r="A33" s="247" t="s">
        <v>1456</v>
      </c>
      <c r="B33" s="182" t="s">
        <v>579</v>
      </c>
      <c r="C33" s="357" t="s">
        <v>549</v>
      </c>
      <c r="D33" s="327"/>
      <c r="E33" s="171"/>
      <c r="F33" s="146">
        <v>1</v>
      </c>
      <c r="G33" s="147" t="s">
        <v>1760</v>
      </c>
      <c r="H33" s="92">
        <f>COUNTIFS(B:B,"=Advantageous",F:F,"=3")</f>
        <v>0</v>
      </c>
      <c r="I33" s="83">
        <f t="shared" si="2"/>
        <v>1</v>
      </c>
      <c r="J33" s="84">
        <f t="shared" si="0"/>
        <v>0</v>
      </c>
      <c r="K33" s="85">
        <f t="shared" si="1"/>
        <v>0</v>
      </c>
    </row>
    <row r="34" spans="1:11" ht="30" customHeight="1" x14ac:dyDescent="0.2">
      <c r="A34" s="247" t="s">
        <v>938</v>
      </c>
      <c r="B34" s="182" t="s">
        <v>579</v>
      </c>
      <c r="C34" s="357" t="s">
        <v>550</v>
      </c>
      <c r="D34" s="327"/>
      <c r="E34" s="171"/>
      <c r="F34" s="146">
        <v>1</v>
      </c>
      <c r="G34" s="147" t="s">
        <v>1760</v>
      </c>
      <c r="H34" s="92">
        <f>COUNTIFS(B:B,"=Advantageous",F:F,"=4")</f>
        <v>0</v>
      </c>
      <c r="I34" s="83">
        <f t="shared" si="2"/>
        <v>1</v>
      </c>
      <c r="J34" s="84">
        <f t="shared" si="0"/>
        <v>0</v>
      </c>
      <c r="K34" s="85">
        <f t="shared" si="1"/>
        <v>0</v>
      </c>
    </row>
    <row r="35" spans="1:11" ht="30" customHeight="1" x14ac:dyDescent="0.2">
      <c r="A35" s="247" t="s">
        <v>940</v>
      </c>
      <c r="B35" s="182" t="s">
        <v>579</v>
      </c>
      <c r="C35" s="357" t="s">
        <v>551</v>
      </c>
      <c r="D35" s="326"/>
      <c r="E35" s="171"/>
      <c r="F35" s="146">
        <v>1</v>
      </c>
      <c r="G35" s="147" t="s">
        <v>1760</v>
      </c>
      <c r="H35" s="93">
        <f>COUNTIFS(B:B,"=Minimal",F:F,"=4")</f>
        <v>0</v>
      </c>
      <c r="I35" s="83">
        <f t="shared" si="2"/>
        <v>1</v>
      </c>
      <c r="J35" s="84">
        <f t="shared" si="0"/>
        <v>0</v>
      </c>
      <c r="K35" s="85">
        <f t="shared" si="1"/>
        <v>0</v>
      </c>
    </row>
    <row r="36" spans="1:11" ht="30" customHeight="1" x14ac:dyDescent="0.2">
      <c r="A36" s="247" t="s">
        <v>942</v>
      </c>
      <c r="B36" s="182" t="s">
        <v>579</v>
      </c>
      <c r="C36" s="357" t="s">
        <v>1513</v>
      </c>
      <c r="D36" s="326"/>
      <c r="E36" s="171"/>
      <c r="F36" s="146"/>
      <c r="G36" s="147" t="s">
        <v>1760</v>
      </c>
      <c r="H36" s="93"/>
      <c r="I36" s="83">
        <f t="shared" si="2"/>
        <v>1</v>
      </c>
      <c r="J36" s="84">
        <f t="shared" si="0"/>
        <v>0</v>
      </c>
      <c r="K36" s="85">
        <f t="shared" si="1"/>
        <v>0</v>
      </c>
    </row>
    <row r="37" spans="1:11" ht="30" customHeight="1" x14ac:dyDescent="0.2">
      <c r="A37" s="247" t="s">
        <v>944</v>
      </c>
      <c r="B37" s="182" t="s">
        <v>579</v>
      </c>
      <c r="C37" s="357" t="s">
        <v>552</v>
      </c>
      <c r="D37" s="326"/>
      <c r="E37" s="171"/>
      <c r="F37" s="146">
        <v>1</v>
      </c>
      <c r="G37" s="147" t="s">
        <v>1760</v>
      </c>
      <c r="H37" s="93">
        <f>COUNTIFS(B:B,"=Minimal",F:F,"=4")</f>
        <v>0</v>
      </c>
      <c r="I37" s="83">
        <f t="shared" si="2"/>
        <v>1</v>
      </c>
      <c r="J37" s="84">
        <f t="shared" si="0"/>
        <v>0</v>
      </c>
      <c r="K37" s="85">
        <f t="shared" si="1"/>
        <v>0</v>
      </c>
    </row>
    <row r="38" spans="1:11" ht="30" customHeight="1" x14ac:dyDescent="0.2">
      <c r="A38" s="247" t="s">
        <v>946</v>
      </c>
      <c r="B38" s="182" t="s">
        <v>579</v>
      </c>
      <c r="C38" s="358" t="s">
        <v>553</v>
      </c>
      <c r="D38" s="328"/>
      <c r="E38" s="171"/>
      <c r="F38" s="146">
        <v>1</v>
      </c>
      <c r="G38" s="147" t="s">
        <v>1760</v>
      </c>
      <c r="H38" s="93">
        <f>COUNTIFS(B:B,"=Minimal",F:F,"=4")</f>
        <v>0</v>
      </c>
      <c r="I38" s="83">
        <f t="shared" si="2"/>
        <v>1</v>
      </c>
      <c r="J38" s="84">
        <f t="shared" si="0"/>
        <v>0</v>
      </c>
      <c r="K38" s="85">
        <f t="shared" si="1"/>
        <v>0</v>
      </c>
    </row>
    <row r="39" spans="1:11" ht="30" customHeight="1" x14ac:dyDescent="0.2">
      <c r="A39" s="247" t="s">
        <v>947</v>
      </c>
      <c r="B39" s="182" t="s">
        <v>579</v>
      </c>
      <c r="C39" s="358" t="s">
        <v>554</v>
      </c>
      <c r="D39" s="329"/>
      <c r="E39" s="171"/>
      <c r="F39" s="305">
        <v>1</v>
      </c>
      <c r="G39" s="147" t="s">
        <v>1760</v>
      </c>
      <c r="H39" s="93">
        <f>COUNTIFS(B:B,"=Minimal",F:F,"=4")</f>
        <v>0</v>
      </c>
      <c r="I39" s="83">
        <f t="shared" si="2"/>
        <v>1</v>
      </c>
      <c r="J39" s="84">
        <f t="shared" si="0"/>
        <v>0</v>
      </c>
      <c r="K39" s="85">
        <f t="shared" si="1"/>
        <v>0</v>
      </c>
    </row>
    <row r="40" spans="1:11" ht="25.5" x14ac:dyDescent="0.2">
      <c r="A40" s="247" t="s">
        <v>949</v>
      </c>
      <c r="B40" s="182" t="s">
        <v>579</v>
      </c>
      <c r="C40" s="150" t="s">
        <v>555</v>
      </c>
      <c r="D40" s="152"/>
      <c r="E40" s="171"/>
      <c r="F40" s="146">
        <v>1</v>
      </c>
      <c r="G40" s="147" t="s">
        <v>1760</v>
      </c>
      <c r="I40" s="83">
        <f t="shared" si="2"/>
        <v>1</v>
      </c>
      <c r="J40" s="84">
        <f t="shared" si="0"/>
        <v>0</v>
      </c>
      <c r="K40" s="85">
        <f t="shared" si="1"/>
        <v>0</v>
      </c>
    </row>
    <row r="41" spans="1:11" ht="45" customHeight="1" x14ac:dyDescent="0.2">
      <c r="A41" s="247" t="s">
        <v>951</v>
      </c>
      <c r="B41" s="182" t="s">
        <v>579</v>
      </c>
      <c r="C41" s="150" t="s">
        <v>556</v>
      </c>
      <c r="D41" s="181"/>
      <c r="E41" s="171"/>
      <c r="F41" s="146">
        <v>1</v>
      </c>
      <c r="G41" s="147" t="s">
        <v>1760</v>
      </c>
      <c r="I41" s="83">
        <f t="shared" si="2"/>
        <v>1</v>
      </c>
      <c r="J41" s="84">
        <f t="shared" si="0"/>
        <v>0</v>
      </c>
      <c r="K41" s="85">
        <f t="shared" si="1"/>
        <v>0</v>
      </c>
    </row>
    <row r="42" spans="1:11" ht="30" customHeight="1" x14ac:dyDescent="0.2">
      <c r="A42" s="247" t="s">
        <v>954</v>
      </c>
      <c r="B42" s="182" t="s">
        <v>579</v>
      </c>
      <c r="C42" s="150" t="s">
        <v>557</v>
      </c>
      <c r="D42" s="181"/>
      <c r="E42" s="171"/>
      <c r="F42" s="146">
        <v>1</v>
      </c>
      <c r="G42" s="147" t="s">
        <v>1760</v>
      </c>
      <c r="I42" s="83">
        <f t="shared" si="2"/>
        <v>1</v>
      </c>
      <c r="J42" s="84">
        <f t="shared" si="0"/>
        <v>0</v>
      </c>
      <c r="K42" s="85">
        <f t="shared" si="1"/>
        <v>0</v>
      </c>
    </row>
    <row r="43" spans="1:11" ht="30" customHeight="1" x14ac:dyDescent="0.2">
      <c r="A43" s="247" t="s">
        <v>963</v>
      </c>
      <c r="B43" s="182" t="s">
        <v>579</v>
      </c>
      <c r="C43" s="150" t="s">
        <v>558</v>
      </c>
      <c r="D43" s="181"/>
      <c r="E43" s="171"/>
      <c r="F43" s="146">
        <v>1</v>
      </c>
      <c r="G43" s="147" t="s">
        <v>1760</v>
      </c>
      <c r="I43" s="83">
        <f t="shared" si="2"/>
        <v>1</v>
      </c>
      <c r="J43" s="84">
        <f t="shared" si="0"/>
        <v>0</v>
      </c>
      <c r="K43" s="85">
        <f t="shared" si="1"/>
        <v>0</v>
      </c>
    </row>
    <row r="44" spans="1:11" ht="30" customHeight="1" x14ac:dyDescent="0.2">
      <c r="A44" s="247" t="s">
        <v>965</v>
      </c>
      <c r="B44" s="182" t="s">
        <v>579</v>
      </c>
      <c r="C44" s="150" t="s">
        <v>559</v>
      </c>
      <c r="D44" s="181"/>
      <c r="E44" s="171"/>
      <c r="F44" s="146">
        <v>1</v>
      </c>
      <c r="G44" s="147" t="s">
        <v>1760</v>
      </c>
      <c r="I44" s="83">
        <f t="shared" si="2"/>
        <v>1</v>
      </c>
      <c r="J44" s="84">
        <f t="shared" si="0"/>
        <v>0</v>
      </c>
      <c r="K44" s="85">
        <f t="shared" si="1"/>
        <v>0</v>
      </c>
    </row>
    <row r="45" spans="1:11" ht="30" customHeight="1" x14ac:dyDescent="0.2">
      <c r="A45" s="252" t="s">
        <v>967</v>
      </c>
      <c r="B45" s="207" t="s">
        <v>579</v>
      </c>
      <c r="C45" s="287" t="s">
        <v>656</v>
      </c>
      <c r="D45" s="330"/>
      <c r="E45" s="216"/>
      <c r="F45" s="305">
        <v>1</v>
      </c>
      <c r="G45" s="218" t="s">
        <v>1760</v>
      </c>
      <c r="I45" s="83">
        <f t="shared" si="2"/>
        <v>1</v>
      </c>
      <c r="J45" s="84">
        <f t="shared" si="0"/>
        <v>0</v>
      </c>
      <c r="K45" s="85">
        <f t="shared" si="1"/>
        <v>0</v>
      </c>
    </row>
    <row r="46" spans="1:11" x14ac:dyDescent="0.2">
      <c r="A46" s="467" t="s">
        <v>991</v>
      </c>
      <c r="B46" s="485"/>
      <c r="C46" s="485"/>
      <c r="D46" s="484"/>
      <c r="E46" s="325"/>
      <c r="F46" s="325"/>
      <c r="G46" s="331"/>
      <c r="I46" s="83"/>
      <c r="J46" s="84"/>
      <c r="K46" s="85"/>
    </row>
    <row r="47" spans="1:11" ht="25.5" x14ac:dyDescent="0.2">
      <c r="A47" s="247" t="s">
        <v>969</v>
      </c>
      <c r="B47" s="142" t="s">
        <v>579</v>
      </c>
      <c r="C47" s="332" t="s">
        <v>934</v>
      </c>
      <c r="D47" s="333"/>
      <c r="E47" s="221"/>
      <c r="G47" s="222" t="s">
        <v>1760</v>
      </c>
      <c r="I47" s="83">
        <f t="shared" si="2"/>
        <v>1</v>
      </c>
      <c r="J47" s="84">
        <f t="shared" si="0"/>
        <v>0</v>
      </c>
      <c r="K47" s="85">
        <f t="shared" si="1"/>
        <v>0</v>
      </c>
    </row>
    <row r="48" spans="1:11" ht="25.5" x14ac:dyDescent="0.2">
      <c r="A48" s="334" t="s">
        <v>971</v>
      </c>
      <c r="B48" s="207" t="s">
        <v>579</v>
      </c>
      <c r="C48" s="335" t="s">
        <v>936</v>
      </c>
      <c r="D48" s="330"/>
      <c r="E48" s="216"/>
      <c r="G48" s="218" t="s">
        <v>1760</v>
      </c>
      <c r="I48" s="83">
        <f t="shared" si="2"/>
        <v>1</v>
      </c>
      <c r="J48" s="84">
        <f t="shared" si="0"/>
        <v>0</v>
      </c>
      <c r="K48" s="85">
        <f t="shared" si="1"/>
        <v>0</v>
      </c>
    </row>
    <row r="49" spans="1:11" ht="25.5" x14ac:dyDescent="0.2">
      <c r="A49" s="256"/>
      <c r="B49" s="336"/>
      <c r="C49" s="337" t="s">
        <v>937</v>
      </c>
      <c r="D49" s="338"/>
      <c r="E49" s="325"/>
      <c r="F49" s="325"/>
      <c r="G49" s="331"/>
      <c r="I49" s="83"/>
      <c r="J49" s="84"/>
      <c r="K49" s="85"/>
    </row>
    <row r="50" spans="1:11" ht="30" customHeight="1" x14ac:dyDescent="0.2">
      <c r="A50" s="339" t="s">
        <v>973</v>
      </c>
      <c r="B50" s="142" t="s">
        <v>579</v>
      </c>
      <c r="C50" s="486" t="s">
        <v>939</v>
      </c>
      <c r="D50" s="333"/>
      <c r="E50" s="221"/>
      <c r="G50" s="222" t="s">
        <v>1760</v>
      </c>
      <c r="I50" s="83">
        <f t="shared" si="2"/>
        <v>1</v>
      </c>
      <c r="J50" s="84">
        <f t="shared" si="0"/>
        <v>0</v>
      </c>
      <c r="K50" s="85">
        <f t="shared" si="1"/>
        <v>0</v>
      </c>
    </row>
    <row r="51" spans="1:11" ht="30" customHeight="1" x14ac:dyDescent="0.2">
      <c r="A51" s="340" t="s">
        <v>975</v>
      </c>
      <c r="B51" s="182" t="s">
        <v>579</v>
      </c>
      <c r="C51" s="285" t="s">
        <v>941</v>
      </c>
      <c r="D51" s="341"/>
      <c r="E51" s="171"/>
      <c r="G51" s="147" t="s">
        <v>1760</v>
      </c>
      <c r="I51" s="83">
        <f t="shared" si="2"/>
        <v>1</v>
      </c>
      <c r="J51" s="84">
        <f t="shared" si="0"/>
        <v>0</v>
      </c>
      <c r="K51" s="85">
        <f t="shared" si="1"/>
        <v>0</v>
      </c>
    </row>
    <row r="52" spans="1:11" ht="30" customHeight="1" x14ac:dyDescent="0.2">
      <c r="A52" s="340" t="s">
        <v>977</v>
      </c>
      <c r="B52" s="182" t="s">
        <v>579</v>
      </c>
      <c r="C52" s="285" t="s">
        <v>943</v>
      </c>
      <c r="D52" s="341"/>
      <c r="E52" s="171"/>
      <c r="G52" s="147" t="s">
        <v>1760</v>
      </c>
      <c r="I52" s="83">
        <f t="shared" si="2"/>
        <v>1</v>
      </c>
      <c r="J52" s="84">
        <f t="shared" si="0"/>
        <v>0</v>
      </c>
      <c r="K52" s="85">
        <f t="shared" si="1"/>
        <v>0</v>
      </c>
    </row>
    <row r="53" spans="1:11" ht="30" customHeight="1" x14ac:dyDescent="0.2">
      <c r="A53" s="340" t="s">
        <v>979</v>
      </c>
      <c r="B53" s="182" t="s">
        <v>579</v>
      </c>
      <c r="C53" s="285" t="s">
        <v>945</v>
      </c>
      <c r="D53" s="341"/>
      <c r="E53" s="171"/>
      <c r="G53" s="147" t="s">
        <v>1760</v>
      </c>
      <c r="I53" s="83">
        <f t="shared" si="2"/>
        <v>1</v>
      </c>
      <c r="J53" s="84">
        <f t="shared" si="0"/>
        <v>0</v>
      </c>
      <c r="K53" s="85">
        <f t="shared" si="1"/>
        <v>0</v>
      </c>
    </row>
    <row r="54" spans="1:11" ht="30" customHeight="1" x14ac:dyDescent="0.2">
      <c r="A54" s="340" t="s">
        <v>981</v>
      </c>
      <c r="B54" s="182" t="s">
        <v>579</v>
      </c>
      <c r="C54" s="285" t="s">
        <v>11</v>
      </c>
      <c r="D54" s="341"/>
      <c r="E54" s="171"/>
      <c r="G54" s="147" t="s">
        <v>1760</v>
      </c>
      <c r="I54" s="83">
        <f t="shared" si="2"/>
        <v>1</v>
      </c>
      <c r="J54" s="84">
        <f t="shared" si="0"/>
        <v>0</v>
      </c>
      <c r="K54" s="85">
        <f t="shared" si="1"/>
        <v>0</v>
      </c>
    </row>
    <row r="55" spans="1:11" ht="30" customHeight="1" x14ac:dyDescent="0.2">
      <c r="A55" s="340" t="s">
        <v>983</v>
      </c>
      <c r="B55" s="182" t="s">
        <v>579</v>
      </c>
      <c r="C55" s="285" t="s">
        <v>948</v>
      </c>
      <c r="D55" s="341"/>
      <c r="E55" s="171"/>
      <c r="G55" s="147" t="s">
        <v>1760</v>
      </c>
      <c r="I55" s="83">
        <f t="shared" si="2"/>
        <v>1</v>
      </c>
      <c r="J55" s="84">
        <f t="shared" si="0"/>
        <v>0</v>
      </c>
      <c r="K55" s="85">
        <f t="shared" si="1"/>
        <v>0</v>
      </c>
    </row>
    <row r="56" spans="1:11" ht="30" customHeight="1" x14ac:dyDescent="0.2">
      <c r="A56" s="343" t="s">
        <v>985</v>
      </c>
      <c r="B56" s="207" t="s">
        <v>579</v>
      </c>
      <c r="C56" s="359" t="s">
        <v>950</v>
      </c>
      <c r="D56" s="330"/>
      <c r="E56" s="216"/>
      <c r="G56" s="218" t="s">
        <v>1760</v>
      </c>
      <c r="I56" s="83">
        <f t="shared" si="2"/>
        <v>1</v>
      </c>
      <c r="J56" s="84">
        <f t="shared" si="0"/>
        <v>0</v>
      </c>
      <c r="K56" s="85">
        <f t="shared" si="1"/>
        <v>0</v>
      </c>
    </row>
    <row r="57" spans="1:11" ht="30" customHeight="1" x14ac:dyDescent="0.2">
      <c r="A57" s="340" t="s">
        <v>987</v>
      </c>
      <c r="B57" s="182" t="s">
        <v>579</v>
      </c>
      <c r="C57" s="285" t="s">
        <v>952</v>
      </c>
      <c r="D57" s="349"/>
      <c r="E57" s="171"/>
      <c r="F57" s="354"/>
      <c r="G57" s="147" t="s">
        <v>1760</v>
      </c>
      <c r="I57" s="83">
        <f t="shared" si="2"/>
        <v>1</v>
      </c>
      <c r="J57" s="84">
        <f t="shared" si="0"/>
        <v>0</v>
      </c>
      <c r="K57" s="85">
        <f t="shared" si="1"/>
        <v>0</v>
      </c>
    </row>
    <row r="58" spans="1:11" ht="25.5" x14ac:dyDescent="0.2">
      <c r="A58" s="345"/>
      <c r="B58" s="346"/>
      <c r="C58" s="442" t="s">
        <v>953</v>
      </c>
      <c r="D58" s="347"/>
      <c r="E58" s="325"/>
      <c r="F58" s="325"/>
      <c r="G58" s="331"/>
      <c r="I58" s="83"/>
      <c r="J58" s="84"/>
      <c r="K58" s="85"/>
    </row>
    <row r="59" spans="1:11" ht="30" customHeight="1" x14ac:dyDescent="0.2">
      <c r="A59" s="247" t="s">
        <v>989</v>
      </c>
      <c r="B59" s="142" t="s">
        <v>579</v>
      </c>
      <c r="C59" s="486" t="s">
        <v>939</v>
      </c>
      <c r="D59" s="348"/>
      <c r="E59" s="221"/>
      <c r="G59" s="222" t="s">
        <v>1760</v>
      </c>
      <c r="I59" s="83">
        <f t="shared" si="2"/>
        <v>1</v>
      </c>
      <c r="J59" s="84">
        <f t="shared" si="0"/>
        <v>0</v>
      </c>
      <c r="K59" s="85">
        <f t="shared" si="1"/>
        <v>0</v>
      </c>
    </row>
    <row r="60" spans="1:11" ht="30" customHeight="1" x14ac:dyDescent="0.2">
      <c r="A60" s="247" t="s">
        <v>1457</v>
      </c>
      <c r="B60" s="182" t="s">
        <v>579</v>
      </c>
      <c r="C60" s="285" t="s">
        <v>941</v>
      </c>
      <c r="D60" s="349"/>
      <c r="E60" s="171"/>
      <c r="G60" s="147" t="s">
        <v>1760</v>
      </c>
      <c r="I60" s="83">
        <f t="shared" si="2"/>
        <v>1</v>
      </c>
      <c r="J60" s="84">
        <f t="shared" si="0"/>
        <v>0</v>
      </c>
      <c r="K60" s="85">
        <f t="shared" si="1"/>
        <v>0</v>
      </c>
    </row>
    <row r="61" spans="1:11" ht="30" customHeight="1" x14ac:dyDescent="0.2">
      <c r="A61" s="247" t="s">
        <v>1458</v>
      </c>
      <c r="B61" s="182" t="s">
        <v>579</v>
      </c>
      <c r="C61" s="285" t="s">
        <v>955</v>
      </c>
      <c r="D61" s="349"/>
      <c r="E61" s="171"/>
      <c r="G61" s="147" t="s">
        <v>1760</v>
      </c>
      <c r="I61" s="83">
        <f t="shared" si="2"/>
        <v>1</v>
      </c>
      <c r="J61" s="84">
        <f t="shared" si="0"/>
        <v>0</v>
      </c>
      <c r="K61" s="85">
        <f t="shared" si="1"/>
        <v>0</v>
      </c>
    </row>
    <row r="62" spans="1:11" ht="30" customHeight="1" x14ac:dyDescent="0.2">
      <c r="A62" s="247" t="s">
        <v>1459</v>
      </c>
      <c r="B62" s="182" t="s">
        <v>579</v>
      </c>
      <c r="C62" s="285" t="s">
        <v>956</v>
      </c>
      <c r="D62" s="349"/>
      <c r="E62" s="171"/>
      <c r="G62" s="147" t="s">
        <v>1760</v>
      </c>
      <c r="I62" s="83">
        <f t="shared" si="2"/>
        <v>1</v>
      </c>
      <c r="J62" s="84">
        <f t="shared" si="0"/>
        <v>0</v>
      </c>
      <c r="K62" s="85">
        <f t="shared" si="1"/>
        <v>0</v>
      </c>
    </row>
    <row r="63" spans="1:11" ht="30" customHeight="1" x14ac:dyDescent="0.2">
      <c r="A63" s="247" t="s">
        <v>1460</v>
      </c>
      <c r="B63" s="182" t="s">
        <v>579</v>
      </c>
      <c r="C63" s="487" t="s">
        <v>957</v>
      </c>
      <c r="D63" s="349"/>
      <c r="E63" s="171"/>
      <c r="G63" s="147" t="s">
        <v>1760</v>
      </c>
      <c r="I63" s="83">
        <f t="shared" si="2"/>
        <v>1</v>
      </c>
      <c r="J63" s="84">
        <f t="shared" si="0"/>
        <v>0</v>
      </c>
      <c r="K63" s="85">
        <f t="shared" si="1"/>
        <v>0</v>
      </c>
    </row>
    <row r="64" spans="1:11" ht="30" customHeight="1" x14ac:dyDescent="0.2">
      <c r="A64" s="247" t="s">
        <v>1461</v>
      </c>
      <c r="B64" s="182" t="s">
        <v>579</v>
      </c>
      <c r="C64" s="487" t="s">
        <v>958</v>
      </c>
      <c r="D64" s="349"/>
      <c r="E64" s="171"/>
      <c r="G64" s="147" t="s">
        <v>1760</v>
      </c>
      <c r="I64" s="83">
        <f t="shared" si="2"/>
        <v>1</v>
      </c>
      <c r="J64" s="84">
        <f t="shared" si="0"/>
        <v>0</v>
      </c>
      <c r="K64" s="85">
        <f t="shared" si="1"/>
        <v>0</v>
      </c>
    </row>
    <row r="65" spans="1:11" ht="30" customHeight="1" x14ac:dyDescent="0.2">
      <c r="A65" s="247" t="s">
        <v>1462</v>
      </c>
      <c r="B65" s="182" t="s">
        <v>579</v>
      </c>
      <c r="C65" s="487" t="s">
        <v>959</v>
      </c>
      <c r="D65" s="349"/>
      <c r="E65" s="171"/>
      <c r="G65" s="147" t="s">
        <v>1760</v>
      </c>
      <c r="I65" s="83">
        <f t="shared" si="2"/>
        <v>1</v>
      </c>
      <c r="J65" s="84">
        <f t="shared" si="0"/>
        <v>0</v>
      </c>
      <c r="K65" s="85">
        <f t="shared" si="1"/>
        <v>0</v>
      </c>
    </row>
    <row r="66" spans="1:11" ht="30" customHeight="1" x14ac:dyDescent="0.2">
      <c r="A66" s="247" t="s">
        <v>1463</v>
      </c>
      <c r="B66" s="182" t="s">
        <v>579</v>
      </c>
      <c r="C66" s="487" t="s">
        <v>960</v>
      </c>
      <c r="D66" s="349"/>
      <c r="E66" s="171"/>
      <c r="G66" s="147" t="s">
        <v>1760</v>
      </c>
      <c r="I66" s="83">
        <f t="shared" si="2"/>
        <v>1</v>
      </c>
      <c r="J66" s="84">
        <f t="shared" si="0"/>
        <v>0</v>
      </c>
      <c r="K66" s="85">
        <f t="shared" si="1"/>
        <v>0</v>
      </c>
    </row>
    <row r="67" spans="1:11" ht="30" customHeight="1" x14ac:dyDescent="0.2">
      <c r="A67" s="252" t="s">
        <v>1464</v>
      </c>
      <c r="B67" s="207" t="s">
        <v>579</v>
      </c>
      <c r="C67" s="359" t="s">
        <v>961</v>
      </c>
      <c r="D67" s="344"/>
      <c r="E67" s="216"/>
      <c r="G67" s="218" t="s">
        <v>1760</v>
      </c>
      <c r="I67" s="83">
        <f t="shared" si="2"/>
        <v>1</v>
      </c>
      <c r="J67" s="84">
        <f t="shared" si="0"/>
        <v>0</v>
      </c>
      <c r="K67" s="85">
        <f t="shared" si="1"/>
        <v>0</v>
      </c>
    </row>
    <row r="68" spans="1:11" ht="25.5" x14ac:dyDescent="0.2">
      <c r="A68" s="345"/>
      <c r="B68" s="346"/>
      <c r="C68" s="337" t="s">
        <v>962</v>
      </c>
      <c r="D68" s="347"/>
      <c r="E68" s="325"/>
      <c r="F68" s="325"/>
      <c r="G68" s="331"/>
      <c r="I68" s="83"/>
      <c r="J68" s="84"/>
      <c r="K68" s="85"/>
    </row>
    <row r="69" spans="1:11" ht="30" customHeight="1" x14ac:dyDescent="0.2">
      <c r="A69" s="247" t="s">
        <v>1465</v>
      </c>
      <c r="B69" s="142" t="s">
        <v>579</v>
      </c>
      <c r="C69" s="488" t="s">
        <v>964</v>
      </c>
      <c r="D69" s="348"/>
      <c r="E69" s="221"/>
      <c r="G69" s="222" t="s">
        <v>1760</v>
      </c>
      <c r="I69" s="83">
        <f t="shared" ref="I69:I96" si="3">IF(NOT(ISBLANK($B69)),VLOOKUP($B69,SpecData,2,FALSE),"")</f>
        <v>1</v>
      </c>
      <c r="J69" s="84">
        <f t="shared" ref="J69:J96" si="4">VLOOKUP(G69,AvailabilityData,2,FALSE)</f>
        <v>0</v>
      </c>
      <c r="K69" s="85">
        <f t="shared" ref="K69:K96" si="5">I69*J69</f>
        <v>0</v>
      </c>
    </row>
    <row r="70" spans="1:11" ht="30" customHeight="1" x14ac:dyDescent="0.2">
      <c r="A70" s="247" t="s">
        <v>1466</v>
      </c>
      <c r="B70" s="182" t="s">
        <v>579</v>
      </c>
      <c r="C70" s="487" t="s">
        <v>966</v>
      </c>
      <c r="D70" s="349"/>
      <c r="E70" s="171"/>
      <c r="G70" s="147" t="s">
        <v>1760</v>
      </c>
      <c r="I70" s="83">
        <f t="shared" si="3"/>
        <v>1</v>
      </c>
      <c r="J70" s="84">
        <f t="shared" si="4"/>
        <v>0</v>
      </c>
      <c r="K70" s="85">
        <f t="shared" si="5"/>
        <v>0</v>
      </c>
    </row>
    <row r="71" spans="1:11" ht="30" customHeight="1" x14ac:dyDescent="0.2">
      <c r="A71" s="247" t="s">
        <v>1467</v>
      </c>
      <c r="B71" s="182" t="s">
        <v>579</v>
      </c>
      <c r="C71" s="487" t="s">
        <v>968</v>
      </c>
      <c r="D71" s="349"/>
      <c r="E71" s="171"/>
      <c r="G71" s="147" t="s">
        <v>1760</v>
      </c>
      <c r="I71" s="83">
        <f t="shared" si="3"/>
        <v>1</v>
      </c>
      <c r="J71" s="84">
        <f t="shared" si="4"/>
        <v>0</v>
      </c>
      <c r="K71" s="85">
        <f t="shared" si="5"/>
        <v>0</v>
      </c>
    </row>
    <row r="72" spans="1:11" ht="30" customHeight="1" x14ac:dyDescent="0.2">
      <c r="A72" s="247" t="s">
        <v>1468</v>
      </c>
      <c r="B72" s="182" t="s">
        <v>579</v>
      </c>
      <c r="C72" s="487" t="s">
        <v>970</v>
      </c>
      <c r="D72" s="349"/>
      <c r="E72" s="171"/>
      <c r="G72" s="147" t="s">
        <v>1760</v>
      </c>
      <c r="I72" s="83">
        <f t="shared" si="3"/>
        <v>1</v>
      </c>
      <c r="J72" s="84">
        <f t="shared" si="4"/>
        <v>0</v>
      </c>
      <c r="K72" s="85">
        <f t="shared" si="5"/>
        <v>0</v>
      </c>
    </row>
    <row r="73" spans="1:11" ht="30" customHeight="1" x14ac:dyDescent="0.2">
      <c r="A73" s="247" t="s">
        <v>1469</v>
      </c>
      <c r="B73" s="182" t="s">
        <v>579</v>
      </c>
      <c r="C73" s="350" t="s">
        <v>972</v>
      </c>
      <c r="D73" s="349"/>
      <c r="E73" s="171"/>
      <c r="G73" s="147" t="s">
        <v>1760</v>
      </c>
      <c r="I73" s="83">
        <f t="shared" si="3"/>
        <v>1</v>
      </c>
      <c r="J73" s="84">
        <f t="shared" si="4"/>
        <v>0</v>
      </c>
      <c r="K73" s="85">
        <f t="shared" si="5"/>
        <v>0</v>
      </c>
    </row>
    <row r="74" spans="1:11" ht="30" customHeight="1" x14ac:dyDescent="0.2">
      <c r="A74" s="247" t="s">
        <v>1470</v>
      </c>
      <c r="B74" s="182" t="s">
        <v>579</v>
      </c>
      <c r="C74" s="356" t="s">
        <v>974</v>
      </c>
      <c r="D74" s="349"/>
      <c r="E74" s="171"/>
      <c r="G74" s="147" t="s">
        <v>1760</v>
      </c>
      <c r="I74" s="83">
        <f t="shared" si="3"/>
        <v>1</v>
      </c>
      <c r="J74" s="84">
        <f t="shared" si="4"/>
        <v>0</v>
      </c>
      <c r="K74" s="85">
        <f t="shared" si="5"/>
        <v>0</v>
      </c>
    </row>
    <row r="75" spans="1:11" ht="30" customHeight="1" x14ac:dyDescent="0.2">
      <c r="A75" s="247" t="s">
        <v>1471</v>
      </c>
      <c r="B75" s="182" t="s">
        <v>579</v>
      </c>
      <c r="C75" s="350" t="s">
        <v>976</v>
      </c>
      <c r="D75" s="349"/>
      <c r="E75" s="171"/>
      <c r="G75" s="147" t="s">
        <v>1760</v>
      </c>
      <c r="I75" s="83">
        <f t="shared" si="3"/>
        <v>1</v>
      </c>
      <c r="J75" s="84">
        <f t="shared" si="4"/>
        <v>0</v>
      </c>
      <c r="K75" s="85">
        <f t="shared" si="5"/>
        <v>0</v>
      </c>
    </row>
    <row r="76" spans="1:11" ht="30" customHeight="1" x14ac:dyDescent="0.2">
      <c r="A76" s="247" t="s">
        <v>1472</v>
      </c>
      <c r="B76" s="182" t="s">
        <v>579</v>
      </c>
      <c r="C76" s="350" t="s">
        <v>978</v>
      </c>
      <c r="D76" s="349"/>
      <c r="E76" s="171"/>
      <c r="G76" s="147" t="s">
        <v>1760</v>
      </c>
      <c r="I76" s="83">
        <f t="shared" si="3"/>
        <v>1</v>
      </c>
      <c r="J76" s="84">
        <f t="shared" si="4"/>
        <v>0</v>
      </c>
      <c r="K76" s="85">
        <f t="shared" si="5"/>
        <v>0</v>
      </c>
    </row>
    <row r="77" spans="1:11" ht="30" customHeight="1" x14ac:dyDescent="0.2">
      <c r="A77" s="247" t="s">
        <v>1473</v>
      </c>
      <c r="B77" s="182" t="s">
        <v>579</v>
      </c>
      <c r="C77" s="350" t="s">
        <v>980</v>
      </c>
      <c r="D77" s="349"/>
      <c r="E77" s="171"/>
      <c r="G77" s="147" t="s">
        <v>1760</v>
      </c>
      <c r="I77" s="83">
        <f t="shared" si="3"/>
        <v>1</v>
      </c>
      <c r="J77" s="84">
        <f t="shared" si="4"/>
        <v>0</v>
      </c>
      <c r="K77" s="85">
        <f t="shared" si="5"/>
        <v>0</v>
      </c>
    </row>
    <row r="78" spans="1:11" ht="30" customHeight="1" x14ac:dyDescent="0.2">
      <c r="A78" s="247" t="s">
        <v>1474</v>
      </c>
      <c r="B78" s="182" t="s">
        <v>579</v>
      </c>
      <c r="C78" s="350" t="s">
        <v>982</v>
      </c>
      <c r="D78" s="349"/>
      <c r="E78" s="171"/>
      <c r="G78" s="147" t="s">
        <v>1760</v>
      </c>
      <c r="I78" s="83">
        <f t="shared" si="3"/>
        <v>1</v>
      </c>
      <c r="J78" s="84">
        <f t="shared" si="4"/>
        <v>0</v>
      </c>
      <c r="K78" s="85">
        <f t="shared" si="5"/>
        <v>0</v>
      </c>
    </row>
    <row r="79" spans="1:11" ht="38.25" x14ac:dyDescent="0.2">
      <c r="A79" s="247" t="s">
        <v>1475</v>
      </c>
      <c r="B79" s="182" t="s">
        <v>579</v>
      </c>
      <c r="C79" s="350" t="s">
        <v>984</v>
      </c>
      <c r="D79" s="349"/>
      <c r="E79" s="171"/>
      <c r="G79" s="147" t="s">
        <v>1760</v>
      </c>
      <c r="I79" s="83">
        <f t="shared" si="3"/>
        <v>1</v>
      </c>
      <c r="J79" s="84">
        <f t="shared" si="4"/>
        <v>0</v>
      </c>
      <c r="K79" s="85">
        <f t="shared" si="5"/>
        <v>0</v>
      </c>
    </row>
    <row r="80" spans="1:11" ht="25.5" x14ac:dyDescent="0.2">
      <c r="A80" s="247" t="s">
        <v>1476</v>
      </c>
      <c r="B80" s="182" t="s">
        <v>579</v>
      </c>
      <c r="C80" s="285" t="s">
        <v>986</v>
      </c>
      <c r="D80" s="341"/>
      <c r="E80" s="171"/>
      <c r="G80" s="147" t="s">
        <v>1760</v>
      </c>
      <c r="I80" s="83">
        <f t="shared" si="3"/>
        <v>1</v>
      </c>
      <c r="J80" s="84">
        <f t="shared" si="4"/>
        <v>0</v>
      </c>
      <c r="K80" s="85">
        <f t="shared" si="5"/>
        <v>0</v>
      </c>
    </row>
    <row r="81" spans="1:11" ht="25.5" x14ac:dyDescent="0.2">
      <c r="A81" s="247" t="s">
        <v>1477</v>
      </c>
      <c r="B81" s="182" t="s">
        <v>579</v>
      </c>
      <c r="C81" s="350" t="s">
        <v>988</v>
      </c>
      <c r="D81" s="341"/>
      <c r="E81" s="171"/>
      <c r="G81" s="147" t="s">
        <v>1760</v>
      </c>
      <c r="I81" s="83">
        <f t="shared" si="3"/>
        <v>1</v>
      </c>
      <c r="J81" s="84">
        <f t="shared" si="4"/>
        <v>0</v>
      </c>
      <c r="K81" s="85">
        <f t="shared" si="5"/>
        <v>0</v>
      </c>
    </row>
    <row r="82" spans="1:11" ht="25.5" x14ac:dyDescent="0.2">
      <c r="A82" s="252" t="s">
        <v>1478</v>
      </c>
      <c r="B82" s="207" t="s">
        <v>579</v>
      </c>
      <c r="C82" s="351" t="s">
        <v>990</v>
      </c>
      <c r="D82" s="330"/>
      <c r="E82" s="216"/>
      <c r="G82" s="218" t="s">
        <v>1760</v>
      </c>
      <c r="I82" s="83">
        <f t="shared" si="3"/>
        <v>1</v>
      </c>
      <c r="J82" s="84">
        <f t="shared" si="4"/>
        <v>0</v>
      </c>
      <c r="K82" s="85">
        <f t="shared" si="5"/>
        <v>0</v>
      </c>
    </row>
    <row r="83" spans="1:11" x14ac:dyDescent="0.2">
      <c r="A83" s="467" t="s">
        <v>1437</v>
      </c>
      <c r="B83" s="485"/>
      <c r="C83" s="485"/>
      <c r="D83" s="484"/>
      <c r="E83" s="325"/>
      <c r="F83" s="325"/>
      <c r="G83" s="331"/>
      <c r="I83" s="83"/>
      <c r="J83" s="84"/>
      <c r="K83" s="85"/>
    </row>
    <row r="84" spans="1:11" ht="25.5" x14ac:dyDescent="0.2">
      <c r="A84" s="252" t="s">
        <v>1479</v>
      </c>
      <c r="B84" s="215" t="s">
        <v>579</v>
      </c>
      <c r="C84" s="362" t="s">
        <v>1438</v>
      </c>
      <c r="D84" s="355"/>
      <c r="E84" s="363"/>
      <c r="G84" s="364" t="s">
        <v>1760</v>
      </c>
      <c r="I84" s="83">
        <f t="shared" si="3"/>
        <v>1</v>
      </c>
      <c r="J84" s="84">
        <f t="shared" si="4"/>
        <v>0</v>
      </c>
      <c r="K84" s="85">
        <f t="shared" si="5"/>
        <v>0</v>
      </c>
    </row>
    <row r="85" spans="1:11" ht="30" customHeight="1" x14ac:dyDescent="0.2">
      <c r="A85" s="248" t="s">
        <v>1480</v>
      </c>
      <c r="B85" s="182" t="s">
        <v>579</v>
      </c>
      <c r="C85" s="350" t="s">
        <v>1439</v>
      </c>
      <c r="D85" s="341"/>
      <c r="E85" s="171"/>
      <c r="F85" s="354"/>
      <c r="G85" s="147" t="s">
        <v>1760</v>
      </c>
      <c r="I85" s="83">
        <f t="shared" si="3"/>
        <v>1</v>
      </c>
      <c r="J85" s="84">
        <f t="shared" si="4"/>
        <v>0</v>
      </c>
      <c r="K85" s="85">
        <f t="shared" si="5"/>
        <v>0</v>
      </c>
    </row>
    <row r="86" spans="1:11" ht="30" customHeight="1" x14ac:dyDescent="0.2">
      <c r="A86" s="248" t="s">
        <v>1481</v>
      </c>
      <c r="B86" s="182" t="s">
        <v>579</v>
      </c>
      <c r="C86" s="350" t="s">
        <v>1444</v>
      </c>
      <c r="D86" s="341"/>
      <c r="E86" s="171"/>
      <c r="F86" s="354"/>
      <c r="G86" s="147" t="s">
        <v>1760</v>
      </c>
      <c r="I86" s="83">
        <f t="shared" si="3"/>
        <v>1</v>
      </c>
      <c r="J86" s="84">
        <f t="shared" si="4"/>
        <v>0</v>
      </c>
      <c r="K86" s="85">
        <f t="shared" si="5"/>
        <v>0</v>
      </c>
    </row>
    <row r="87" spans="1:11" ht="30" customHeight="1" x14ac:dyDescent="0.2">
      <c r="A87" s="247" t="s">
        <v>1482</v>
      </c>
      <c r="B87" s="142" t="s">
        <v>579</v>
      </c>
      <c r="C87" s="362" t="s">
        <v>1443</v>
      </c>
      <c r="D87" s="355"/>
      <c r="E87" s="221"/>
      <c r="G87" s="222" t="s">
        <v>1760</v>
      </c>
      <c r="I87" s="83">
        <f t="shared" si="3"/>
        <v>1</v>
      </c>
      <c r="J87" s="84">
        <f t="shared" si="4"/>
        <v>0</v>
      </c>
      <c r="K87" s="85">
        <f t="shared" si="5"/>
        <v>0</v>
      </c>
    </row>
    <row r="88" spans="1:11" ht="30" customHeight="1" x14ac:dyDescent="0.2">
      <c r="A88" s="248" t="s">
        <v>1483</v>
      </c>
      <c r="B88" s="182" t="s">
        <v>579</v>
      </c>
      <c r="C88" s="335" t="s">
        <v>1440</v>
      </c>
      <c r="D88" s="330"/>
      <c r="E88" s="171"/>
      <c r="G88" s="147" t="s">
        <v>1760</v>
      </c>
      <c r="I88" s="83">
        <f t="shared" si="3"/>
        <v>1</v>
      </c>
      <c r="J88" s="84">
        <f t="shared" si="4"/>
        <v>0</v>
      </c>
      <c r="K88" s="85">
        <f t="shared" si="5"/>
        <v>0</v>
      </c>
    </row>
    <row r="89" spans="1:11" ht="30" customHeight="1" x14ac:dyDescent="0.2">
      <c r="A89" s="248" t="s">
        <v>1484</v>
      </c>
      <c r="B89" s="182" t="s">
        <v>579</v>
      </c>
      <c r="C89" s="335" t="s">
        <v>1441</v>
      </c>
      <c r="D89" s="330"/>
      <c r="E89" s="171"/>
      <c r="G89" s="147" t="s">
        <v>1760</v>
      </c>
      <c r="I89" s="83">
        <f t="shared" si="3"/>
        <v>1</v>
      </c>
      <c r="J89" s="84">
        <f t="shared" si="4"/>
        <v>0</v>
      </c>
      <c r="K89" s="85">
        <f t="shared" si="5"/>
        <v>0</v>
      </c>
    </row>
    <row r="90" spans="1:11" ht="30" customHeight="1" x14ac:dyDescent="0.2">
      <c r="A90" s="248" t="s">
        <v>1485</v>
      </c>
      <c r="B90" s="182" t="s">
        <v>579</v>
      </c>
      <c r="C90" s="335" t="s">
        <v>1442</v>
      </c>
      <c r="D90" s="330"/>
      <c r="E90" s="171"/>
      <c r="G90" s="147" t="s">
        <v>1760</v>
      </c>
      <c r="I90" s="83">
        <f t="shared" si="3"/>
        <v>1</v>
      </c>
      <c r="J90" s="84">
        <f t="shared" si="4"/>
        <v>0</v>
      </c>
      <c r="K90" s="85">
        <f t="shared" si="5"/>
        <v>0</v>
      </c>
    </row>
    <row r="91" spans="1:11" ht="30" customHeight="1" x14ac:dyDescent="0.2">
      <c r="A91" s="248" t="s">
        <v>1486</v>
      </c>
      <c r="B91" s="182" t="s">
        <v>579</v>
      </c>
      <c r="C91" s="335" t="s">
        <v>1445</v>
      </c>
      <c r="D91" s="330"/>
      <c r="E91" s="171"/>
      <c r="G91" s="147" t="s">
        <v>1760</v>
      </c>
      <c r="I91" s="83">
        <f t="shared" si="3"/>
        <v>1</v>
      </c>
      <c r="J91" s="84">
        <f t="shared" si="4"/>
        <v>0</v>
      </c>
      <c r="K91" s="85">
        <f t="shared" si="5"/>
        <v>0</v>
      </c>
    </row>
    <row r="92" spans="1:11" ht="30" customHeight="1" x14ac:dyDescent="0.2">
      <c r="A92" s="248" t="s">
        <v>1487</v>
      </c>
      <c r="B92" s="182" t="s">
        <v>579</v>
      </c>
      <c r="C92" s="335" t="s">
        <v>1446</v>
      </c>
      <c r="D92" s="330"/>
      <c r="E92" s="171"/>
      <c r="G92" s="147" t="s">
        <v>1760</v>
      </c>
      <c r="I92" s="83">
        <f t="shared" si="3"/>
        <v>1</v>
      </c>
      <c r="J92" s="84">
        <f t="shared" si="4"/>
        <v>0</v>
      </c>
      <c r="K92" s="85">
        <f t="shared" si="5"/>
        <v>0</v>
      </c>
    </row>
    <row r="93" spans="1:11" ht="30" customHeight="1" x14ac:dyDescent="0.2">
      <c r="A93" s="248" t="s">
        <v>1488</v>
      </c>
      <c r="B93" s="182" t="s">
        <v>579</v>
      </c>
      <c r="C93" s="335" t="s">
        <v>1447</v>
      </c>
      <c r="D93" s="330"/>
      <c r="E93" s="171"/>
      <c r="G93" s="147" t="s">
        <v>1760</v>
      </c>
      <c r="I93" s="83">
        <f t="shared" si="3"/>
        <v>1</v>
      </c>
      <c r="J93" s="84">
        <f t="shared" si="4"/>
        <v>0</v>
      </c>
      <c r="K93" s="85">
        <f t="shared" si="5"/>
        <v>0</v>
      </c>
    </row>
    <row r="94" spans="1:11" ht="30" customHeight="1" x14ac:dyDescent="0.2">
      <c r="A94" s="248" t="s">
        <v>1489</v>
      </c>
      <c r="B94" s="182" t="s">
        <v>579</v>
      </c>
      <c r="C94" s="335" t="s">
        <v>1448</v>
      </c>
      <c r="D94" s="330"/>
      <c r="E94" s="171"/>
      <c r="G94" s="147" t="s">
        <v>1760</v>
      </c>
      <c r="I94" s="83">
        <f t="shared" si="3"/>
        <v>1</v>
      </c>
      <c r="J94" s="84">
        <f t="shared" si="4"/>
        <v>0</v>
      </c>
      <c r="K94" s="85">
        <f t="shared" si="5"/>
        <v>0</v>
      </c>
    </row>
    <row r="95" spans="1:11" ht="30" customHeight="1" x14ac:dyDescent="0.2">
      <c r="A95" s="248" t="s">
        <v>1490</v>
      </c>
      <c r="B95" s="182" t="s">
        <v>579</v>
      </c>
      <c r="C95" s="335" t="s">
        <v>1449</v>
      </c>
      <c r="D95" s="330"/>
      <c r="E95" s="171"/>
      <c r="G95" s="147" t="s">
        <v>1760</v>
      </c>
      <c r="I95" s="83">
        <f t="shared" si="3"/>
        <v>1</v>
      </c>
      <c r="J95" s="84">
        <f t="shared" si="4"/>
        <v>0</v>
      </c>
      <c r="K95" s="85">
        <f t="shared" si="5"/>
        <v>0</v>
      </c>
    </row>
    <row r="96" spans="1:11" ht="30" customHeight="1" x14ac:dyDescent="0.2">
      <c r="A96" s="248" t="s">
        <v>1716</v>
      </c>
      <c r="B96" s="182" t="s">
        <v>579</v>
      </c>
      <c r="C96" s="342" t="s">
        <v>1450</v>
      </c>
      <c r="D96" s="341"/>
      <c r="E96" s="171"/>
      <c r="G96" s="147" t="s">
        <v>1760</v>
      </c>
      <c r="I96" s="83">
        <f t="shared" si="3"/>
        <v>1</v>
      </c>
      <c r="J96" s="84">
        <f t="shared" si="4"/>
        <v>0</v>
      </c>
      <c r="K96" s="85">
        <f t="shared" si="5"/>
        <v>0</v>
      </c>
    </row>
    <row r="97" spans="1:7" ht="30" customHeight="1" x14ac:dyDescent="0.2">
      <c r="A97" s="352"/>
      <c r="B97" s="352"/>
      <c r="C97" s="352"/>
      <c r="D97" s="353"/>
      <c r="E97" s="353"/>
      <c r="F97" s="353"/>
      <c r="G97" s="353"/>
    </row>
  </sheetData>
  <sheetProtection algorithmName="SHA-512" hashValue="iiTfxVecHGF3V2BeEc3Eumotj5JFZgwhxxEVslXJZcAcTOtdA8R6E0O0xokJxhRw/wFZZoo995onFVj7A+/Ylw==" saltValue="PwcEAkDNKSQP4la5JEZ5Fg==" spinCount="100000" sheet="1" objects="1" scenarios="1" formatRows="0"/>
  <mergeCells count="2">
    <mergeCell ref="B2:G2"/>
    <mergeCell ref="A1:A2"/>
  </mergeCells>
  <conditionalFormatting sqref="B98:B65573 B4:B25 B27:B45">
    <cfRule type="cellIs" dxfId="115" priority="133" operator="equal">
      <formula>"Mandatory"</formula>
    </cfRule>
  </conditionalFormatting>
  <conditionalFormatting sqref="B3">
    <cfRule type="cellIs" dxfId="114" priority="132" operator="equal">
      <formula>"Mandatory"</formula>
    </cfRule>
  </conditionalFormatting>
  <conditionalFormatting sqref="G5">
    <cfRule type="cellIs" dxfId="113" priority="18" stopIfTrue="1" operator="equal">
      <formula>"Exception"</formula>
    </cfRule>
    <cfRule type="cellIs" dxfId="112" priority="19" stopIfTrue="1" operator="equal">
      <formula>"Select from Drop Down List"</formula>
    </cfRule>
  </conditionalFormatting>
  <conditionalFormatting sqref="G7:G22">
    <cfRule type="cellIs" dxfId="111" priority="16" stopIfTrue="1" operator="equal">
      <formula>"Exception"</formula>
    </cfRule>
    <cfRule type="cellIs" dxfId="110" priority="17" stopIfTrue="1" operator="equal">
      <formula>"Select from Drop Down List"</formula>
    </cfRule>
  </conditionalFormatting>
  <conditionalFormatting sqref="G24:G25">
    <cfRule type="cellIs" dxfId="109" priority="14" stopIfTrue="1" operator="equal">
      <formula>"Exception"</formula>
    </cfRule>
    <cfRule type="cellIs" dxfId="108" priority="15" stopIfTrue="1" operator="equal">
      <formula>"Select from Drop Down List"</formula>
    </cfRule>
  </conditionalFormatting>
  <conditionalFormatting sqref="G27:G45">
    <cfRule type="cellIs" dxfId="107" priority="12" stopIfTrue="1" operator="equal">
      <formula>"Exception"</formula>
    </cfRule>
    <cfRule type="cellIs" dxfId="106" priority="13" stopIfTrue="1" operator="equal">
      <formula>"Select from Drop Down List"</formula>
    </cfRule>
  </conditionalFormatting>
  <conditionalFormatting sqref="G47:G48">
    <cfRule type="cellIs" dxfId="105" priority="10" stopIfTrue="1" operator="equal">
      <formula>"Exception"</formula>
    </cfRule>
    <cfRule type="cellIs" dxfId="104" priority="11" stopIfTrue="1" operator="equal">
      <formula>"Select from Drop Down List"</formula>
    </cfRule>
  </conditionalFormatting>
  <conditionalFormatting sqref="G50:G57">
    <cfRule type="cellIs" dxfId="103" priority="8" stopIfTrue="1" operator="equal">
      <formula>"Exception"</formula>
    </cfRule>
    <cfRule type="cellIs" dxfId="102" priority="9" stopIfTrue="1" operator="equal">
      <formula>"Select from Drop Down List"</formula>
    </cfRule>
  </conditionalFormatting>
  <conditionalFormatting sqref="G59:G67">
    <cfRule type="cellIs" dxfId="101" priority="6" stopIfTrue="1" operator="equal">
      <formula>"Exception"</formula>
    </cfRule>
    <cfRule type="cellIs" dxfId="100" priority="7" stopIfTrue="1" operator="equal">
      <formula>"Select from Drop Down List"</formula>
    </cfRule>
  </conditionalFormatting>
  <conditionalFormatting sqref="G69:G82">
    <cfRule type="cellIs" dxfId="99" priority="4" stopIfTrue="1" operator="equal">
      <formula>"Exception"</formula>
    </cfRule>
    <cfRule type="cellIs" dxfId="98" priority="5" stopIfTrue="1" operator="equal">
      <formula>"Select from Drop Down List"</formula>
    </cfRule>
  </conditionalFormatting>
  <conditionalFormatting sqref="G84:G96">
    <cfRule type="cellIs" dxfId="97" priority="2" stopIfTrue="1" operator="equal">
      <formula>"Exception"</formula>
    </cfRule>
    <cfRule type="cellIs" dxfId="96" priority="3" stopIfTrue="1" operator="equal">
      <formula>"Select from Drop Down List"</formula>
    </cfRule>
  </conditionalFormatting>
  <dataValidations count="4">
    <dataValidation type="list" allowBlank="1" showInputMessage="1" showErrorMessage="1" errorTitle="Invalid specification type" error="Please enter a Specification type from the drop-down list." sqref="B110 B27:B45 B69:B82 B84:B96 B47:B48 B50:B57 B59:B67 B5 B7:B25">
      <formula1>SpecType</formula1>
    </dataValidation>
    <dataValidation type="list" allowBlank="1" showInputMessage="1" showErrorMessage="1" sqref="E5 E7:E22 E24:E25 E27:E45 E47:E48 E50:E57 E59:E67 E69:E82 E84:E96">
      <formula1>Existing</formula1>
    </dataValidation>
    <dataValidation type="list" allowBlank="1" showInputMessage="1" showErrorMessage="1" sqref="G5 G7:G22 G24:G25 G27:G45 G47:G48 G50:G57 G59:G67 G69:G82 G84:G96">
      <formula1>Availability</formula1>
    </dataValidation>
    <dataValidation allowBlank="1" showInputMessage="1" showErrorMessage="1" errorTitle="Invalid specification type" error="Please enter a Specification type from the drop-down list." sqref="B6"/>
  </dataValidations>
  <pageMargins left="0.25" right="0.25" top="0.75" bottom="0.75" header="0.3" footer="0.3"/>
  <pageSetup scale="72" fitToHeight="0" orientation="landscape" r:id="rId1"/>
  <headerFooter>
    <oddFooter>&amp;L&amp;"Arial,Regular"&amp;10RFP for Computer Aided Dispatch Software, Hardware, and 
Implementation and Maintenance Services
INTERFACE FUNCTIONAL REQUIREMENTS&amp;C&amp;"Arial,Regular"&amp;10Next Generation 9-1-1 Interface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065" r:id="rId4" name="Group Box 177">
              <controlPr defaultSize="0" autoFill="0" autoPict="0">
                <anchor moveWithCells="1">
                  <from>
                    <xdr:col>7</xdr:col>
                    <xdr:colOff>0</xdr:colOff>
                    <xdr:row>26</xdr:row>
                    <xdr:rowOff>28575</xdr:rowOff>
                  </from>
                  <to>
                    <xdr:col>13</xdr:col>
                    <xdr:colOff>485775</xdr:colOff>
                    <xdr:row>26</xdr:row>
                    <xdr:rowOff>342900</xdr:rowOff>
                  </to>
                </anchor>
              </controlPr>
            </control>
          </mc:Choice>
        </mc:AlternateContent>
        <mc:AlternateContent xmlns:mc="http://schemas.openxmlformats.org/markup-compatibility/2006">
          <mc:Choice Requires="x14">
            <control shapeId="38066" r:id="rId5" name="Group Box 178">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38068" r:id="rId6" name="Group Box 180">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38069" r:id="rId7" name="Group Box 181">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40"/>
  <sheetViews>
    <sheetView tabSelected="1" topLeftCell="A35" zoomScaleNormal="100" workbookViewId="0">
      <selection activeCell="C5" sqref="C5"/>
    </sheetView>
  </sheetViews>
  <sheetFormatPr defaultColWidth="9.140625" defaultRowHeight="14.25" x14ac:dyDescent="0.2"/>
  <cols>
    <col min="1" max="1" width="9.140625" style="448" customWidth="1"/>
    <col min="2" max="2" width="2.7109375" style="448" customWidth="1"/>
    <col min="3" max="13" width="9.140625" style="448"/>
    <col min="14" max="14" width="7.28515625" style="448" customWidth="1"/>
    <col min="15" max="15" width="2" style="448" customWidth="1"/>
    <col min="16" max="16" width="5.5703125" style="448" customWidth="1"/>
    <col min="17" max="17" width="0.85546875" style="448" customWidth="1"/>
    <col min="18" max="16384" width="9.140625" style="448"/>
  </cols>
  <sheetData>
    <row r="2" spans="3:20" x14ac:dyDescent="0.2">
      <c r="C2" s="447" t="s">
        <v>1870</v>
      </c>
      <c r="L2" s="449"/>
      <c r="M2" s="449"/>
      <c r="N2" s="449"/>
      <c r="O2" s="449"/>
      <c r="P2" s="449"/>
      <c r="Q2" s="449"/>
      <c r="R2" s="449"/>
      <c r="S2" s="449"/>
      <c r="T2" s="449"/>
    </row>
    <row r="3" spans="3:20" ht="15" x14ac:dyDescent="0.25">
      <c r="C3" s="450" t="s">
        <v>1871</v>
      </c>
      <c r="L3" s="449"/>
      <c r="M3" s="449"/>
      <c r="N3" s="449"/>
      <c r="O3" s="449"/>
      <c r="P3" s="449"/>
      <c r="Q3" s="449"/>
      <c r="R3" s="449"/>
      <c r="S3" s="449"/>
      <c r="T3" s="449"/>
    </row>
    <row r="4" spans="3:20" x14ac:dyDescent="0.2">
      <c r="C4" s="451" t="s">
        <v>1872</v>
      </c>
      <c r="L4" s="449"/>
      <c r="M4" s="449"/>
      <c r="N4" s="449"/>
      <c r="O4" s="449"/>
      <c r="P4" s="449"/>
      <c r="Q4" s="449"/>
      <c r="R4" s="449"/>
      <c r="S4" s="449"/>
      <c r="T4" s="449"/>
    </row>
    <row r="5" spans="3:20" x14ac:dyDescent="0.2">
      <c r="L5" s="449"/>
      <c r="M5" s="449"/>
      <c r="N5" s="449"/>
      <c r="O5" s="449"/>
      <c r="P5" s="449"/>
      <c r="Q5" s="449"/>
      <c r="R5" s="449"/>
      <c r="S5" s="449"/>
      <c r="T5" s="449"/>
    </row>
    <row r="6" spans="3:20" x14ac:dyDescent="0.2">
      <c r="L6" s="449"/>
      <c r="M6" s="449"/>
      <c r="N6" s="449"/>
      <c r="O6" s="449"/>
      <c r="P6" s="449"/>
      <c r="Q6" s="449"/>
      <c r="R6" s="449"/>
      <c r="S6" s="449"/>
      <c r="T6" s="449"/>
    </row>
    <row r="7" spans="3:20" x14ac:dyDescent="0.2">
      <c r="L7" s="449"/>
      <c r="M7" s="449"/>
      <c r="N7" s="449"/>
      <c r="O7" s="449"/>
      <c r="P7" s="449"/>
      <c r="Q7" s="449"/>
      <c r="R7" s="449"/>
      <c r="S7" s="449"/>
      <c r="T7" s="449"/>
    </row>
    <row r="8" spans="3:20" x14ac:dyDescent="0.2">
      <c r="L8" s="449"/>
      <c r="M8" s="449"/>
      <c r="N8" s="449"/>
      <c r="O8" s="449"/>
      <c r="P8" s="449"/>
      <c r="Q8" s="449"/>
      <c r="R8" s="449"/>
      <c r="S8" s="449"/>
      <c r="T8" s="449"/>
    </row>
    <row r="9" spans="3:20" x14ac:dyDescent="0.2">
      <c r="L9" s="449"/>
      <c r="M9" s="449"/>
      <c r="N9" s="449"/>
      <c r="O9" s="449"/>
      <c r="P9" s="449"/>
      <c r="Q9" s="449"/>
      <c r="R9" s="449"/>
      <c r="S9" s="449"/>
      <c r="T9" s="449"/>
    </row>
    <row r="10" spans="3:20" x14ac:dyDescent="0.2">
      <c r="L10" s="449"/>
      <c r="M10" s="449"/>
      <c r="N10" s="449"/>
      <c r="O10" s="449"/>
      <c r="P10" s="449"/>
      <c r="Q10" s="449"/>
      <c r="R10" s="449"/>
      <c r="S10" s="449"/>
      <c r="T10" s="449"/>
    </row>
    <row r="11" spans="3:20" x14ac:dyDescent="0.2">
      <c r="L11" s="449"/>
      <c r="M11" s="449"/>
      <c r="N11" s="449"/>
      <c r="O11" s="449"/>
      <c r="P11" s="449"/>
      <c r="Q11" s="449"/>
      <c r="R11" s="449"/>
      <c r="S11" s="449"/>
      <c r="T11" s="449"/>
    </row>
    <row r="12" spans="3:20" x14ac:dyDescent="0.2">
      <c r="L12" s="449"/>
      <c r="M12" s="449"/>
      <c r="N12" s="449"/>
      <c r="O12" s="449"/>
      <c r="P12" s="449"/>
      <c r="Q12" s="449"/>
      <c r="R12" s="449"/>
      <c r="S12" s="449"/>
      <c r="T12" s="449"/>
    </row>
    <row r="13" spans="3:20" x14ac:dyDescent="0.2">
      <c r="L13" s="449"/>
      <c r="M13" s="449"/>
      <c r="N13" s="449"/>
      <c r="O13" s="449"/>
      <c r="P13" s="449"/>
      <c r="Q13" s="449"/>
      <c r="R13" s="449"/>
      <c r="S13" s="449"/>
      <c r="T13" s="449"/>
    </row>
    <row r="14" spans="3:20" x14ac:dyDescent="0.2">
      <c r="L14" s="449"/>
      <c r="M14" s="449"/>
      <c r="N14" s="449"/>
      <c r="O14" s="449"/>
      <c r="P14" s="449"/>
      <c r="Q14" s="449"/>
      <c r="R14" s="449"/>
      <c r="S14" s="449"/>
      <c r="T14" s="449"/>
    </row>
    <row r="15" spans="3:20" x14ac:dyDescent="0.2">
      <c r="L15" s="449"/>
      <c r="M15" s="449"/>
      <c r="N15" s="449"/>
      <c r="O15" s="449"/>
      <c r="P15" s="449"/>
      <c r="Q15" s="449"/>
      <c r="R15" s="449"/>
      <c r="S15" s="449"/>
      <c r="T15" s="449"/>
    </row>
    <row r="16" spans="3:20" x14ac:dyDescent="0.2">
      <c r="L16" s="449"/>
      <c r="M16" s="449"/>
      <c r="N16" s="449"/>
      <c r="O16" s="449"/>
      <c r="P16" s="449"/>
      <c r="Q16" s="449"/>
      <c r="R16" s="449"/>
      <c r="S16" s="449"/>
      <c r="T16" s="449"/>
    </row>
    <row r="17" spans="12:20" x14ac:dyDescent="0.2">
      <c r="L17" s="449"/>
      <c r="M17" s="449"/>
      <c r="N17" s="449"/>
      <c r="O17" s="449"/>
      <c r="P17" s="449"/>
      <c r="Q17" s="449"/>
      <c r="R17" s="449"/>
      <c r="S17" s="449"/>
      <c r="T17" s="449"/>
    </row>
    <row r="18" spans="12:20" x14ac:dyDescent="0.2">
      <c r="L18" s="449"/>
      <c r="M18" s="449"/>
      <c r="N18" s="449"/>
      <c r="O18" s="449"/>
      <c r="P18" s="449"/>
      <c r="Q18" s="449"/>
      <c r="R18" s="449"/>
      <c r="S18" s="449"/>
      <c r="T18" s="449"/>
    </row>
    <row r="19" spans="12:20" x14ac:dyDescent="0.2">
      <c r="L19" s="449"/>
      <c r="M19" s="449"/>
      <c r="N19" s="449"/>
      <c r="O19" s="449"/>
      <c r="P19" s="449"/>
      <c r="Q19" s="449"/>
      <c r="R19" s="449"/>
      <c r="S19" s="449"/>
      <c r="T19" s="449"/>
    </row>
    <row r="20" spans="12:20" x14ac:dyDescent="0.2">
      <c r="L20" s="449"/>
      <c r="M20" s="449"/>
      <c r="N20" s="449"/>
      <c r="O20" s="449"/>
      <c r="P20" s="449"/>
      <c r="Q20" s="449"/>
      <c r="R20" s="449"/>
      <c r="S20" s="449"/>
      <c r="T20" s="449"/>
    </row>
    <row r="21" spans="12:20" x14ac:dyDescent="0.2">
      <c r="L21" s="449"/>
      <c r="M21" s="449"/>
      <c r="N21" s="449"/>
      <c r="O21" s="449"/>
      <c r="P21" s="449"/>
      <c r="Q21" s="449"/>
      <c r="R21" s="449"/>
      <c r="S21" s="449"/>
      <c r="T21" s="449"/>
    </row>
    <row r="22" spans="12:20" x14ac:dyDescent="0.2">
      <c r="L22" s="449"/>
      <c r="M22" s="449"/>
      <c r="N22" s="449"/>
      <c r="O22" s="449"/>
      <c r="P22" s="449"/>
      <c r="Q22" s="449"/>
      <c r="R22" s="449"/>
      <c r="S22" s="449"/>
      <c r="T22" s="449"/>
    </row>
    <row r="23" spans="12:20" x14ac:dyDescent="0.2">
      <c r="L23" s="449"/>
      <c r="M23" s="449"/>
      <c r="N23" s="449"/>
      <c r="O23" s="449"/>
      <c r="P23" s="449"/>
      <c r="Q23" s="449"/>
      <c r="R23" s="449"/>
      <c r="S23" s="449"/>
      <c r="T23" s="449"/>
    </row>
    <row r="24" spans="12:20" x14ac:dyDescent="0.2">
      <c r="L24" s="449"/>
      <c r="M24" s="449"/>
      <c r="N24" s="449"/>
      <c r="O24" s="449"/>
      <c r="P24" s="449"/>
      <c r="Q24" s="449"/>
      <c r="R24" s="449"/>
      <c r="S24" s="449"/>
      <c r="T24" s="449"/>
    </row>
    <row r="25" spans="12:20" x14ac:dyDescent="0.2">
      <c r="L25" s="449"/>
      <c r="M25" s="449"/>
      <c r="N25" s="449"/>
      <c r="O25" s="449"/>
      <c r="P25" s="449"/>
      <c r="Q25" s="449"/>
      <c r="R25" s="449"/>
      <c r="S25" s="449"/>
      <c r="T25" s="449"/>
    </row>
    <row r="26" spans="12:20" x14ac:dyDescent="0.2">
      <c r="L26" s="449"/>
      <c r="M26" s="449"/>
      <c r="N26" s="449"/>
      <c r="O26" s="449"/>
      <c r="P26" s="449"/>
      <c r="Q26" s="449"/>
      <c r="R26" s="449"/>
      <c r="S26" s="449"/>
      <c r="T26" s="449"/>
    </row>
    <row r="27" spans="12:20" x14ac:dyDescent="0.2">
      <c r="L27" s="449"/>
      <c r="M27" s="449"/>
      <c r="N27" s="449"/>
      <c r="O27" s="449"/>
      <c r="P27" s="449"/>
      <c r="Q27" s="449"/>
      <c r="R27" s="449"/>
      <c r="S27" s="449"/>
      <c r="T27" s="449"/>
    </row>
    <row r="28" spans="12:20" x14ac:dyDescent="0.2">
      <c r="L28" s="449"/>
      <c r="M28" s="449"/>
      <c r="N28" s="449"/>
      <c r="O28" s="449"/>
      <c r="P28" s="449"/>
      <c r="Q28" s="449"/>
      <c r="R28" s="449"/>
      <c r="S28" s="449"/>
      <c r="T28" s="449"/>
    </row>
    <row r="29" spans="12:20" x14ac:dyDescent="0.2">
      <c r="L29" s="449"/>
      <c r="M29" s="449"/>
      <c r="N29" s="449"/>
      <c r="O29" s="449"/>
      <c r="P29" s="449"/>
      <c r="Q29" s="449"/>
      <c r="R29" s="449"/>
      <c r="S29" s="449"/>
      <c r="T29" s="449"/>
    </row>
    <row r="30" spans="12:20" x14ac:dyDescent="0.2">
      <c r="L30" s="449"/>
      <c r="M30" s="449"/>
      <c r="N30" s="449"/>
      <c r="O30" s="449"/>
      <c r="P30" s="449"/>
      <c r="Q30" s="449"/>
      <c r="R30" s="449"/>
      <c r="S30" s="449"/>
      <c r="T30" s="449"/>
    </row>
    <row r="31" spans="12:20" x14ac:dyDescent="0.2">
      <c r="L31" s="449"/>
      <c r="M31" s="449"/>
      <c r="N31" s="449"/>
      <c r="O31" s="449"/>
      <c r="P31" s="449"/>
      <c r="Q31" s="449"/>
      <c r="R31" s="449"/>
      <c r="S31" s="449"/>
      <c r="T31" s="449"/>
    </row>
    <row r="32" spans="12:20" x14ac:dyDescent="0.2">
      <c r="L32" s="449"/>
      <c r="M32" s="449"/>
      <c r="N32" s="449"/>
      <c r="O32" s="449"/>
      <c r="P32" s="449"/>
      <c r="Q32" s="449"/>
      <c r="R32" s="449"/>
      <c r="S32" s="449"/>
      <c r="T32" s="449"/>
    </row>
    <row r="33" spans="12:20" x14ac:dyDescent="0.2">
      <c r="L33" s="449"/>
      <c r="M33" s="449"/>
      <c r="N33" s="449"/>
      <c r="O33" s="449"/>
      <c r="P33" s="449"/>
      <c r="Q33" s="449"/>
      <c r="R33" s="449"/>
      <c r="S33" s="449"/>
      <c r="T33" s="449"/>
    </row>
    <row r="34" spans="12:20" x14ac:dyDescent="0.2">
      <c r="L34" s="449"/>
      <c r="M34" s="449"/>
      <c r="N34" s="449"/>
      <c r="O34" s="449"/>
      <c r="P34" s="449"/>
      <c r="Q34" s="449"/>
      <c r="R34" s="449"/>
      <c r="S34" s="449"/>
      <c r="T34" s="449"/>
    </row>
    <row r="35" spans="12:20" x14ac:dyDescent="0.2">
      <c r="L35" s="449"/>
      <c r="M35" s="449"/>
      <c r="N35" s="449"/>
      <c r="O35" s="449"/>
      <c r="P35" s="449"/>
      <c r="Q35" s="449"/>
      <c r="R35" s="449"/>
      <c r="S35" s="449"/>
      <c r="T35" s="449"/>
    </row>
    <row r="36" spans="12:20" x14ac:dyDescent="0.2">
      <c r="L36" s="449"/>
      <c r="M36" s="449"/>
      <c r="N36" s="449"/>
      <c r="O36" s="449"/>
      <c r="P36" s="449"/>
      <c r="Q36" s="449"/>
      <c r="R36" s="449"/>
      <c r="S36" s="449"/>
      <c r="T36" s="449"/>
    </row>
    <row r="37" spans="12:20" x14ac:dyDescent="0.2">
      <c r="L37" s="449"/>
      <c r="M37" s="449"/>
      <c r="N37" s="449"/>
      <c r="O37" s="449"/>
      <c r="P37" s="449"/>
      <c r="Q37" s="449"/>
      <c r="R37" s="449"/>
      <c r="S37" s="449"/>
      <c r="T37" s="449"/>
    </row>
    <row r="38" spans="12:20" x14ac:dyDescent="0.2">
      <c r="L38" s="449"/>
      <c r="M38" s="449"/>
      <c r="N38" s="449"/>
      <c r="O38" s="449"/>
      <c r="P38" s="449"/>
      <c r="Q38" s="449"/>
      <c r="R38" s="449"/>
      <c r="S38" s="449"/>
      <c r="T38" s="449"/>
    </row>
    <row r="39" spans="12:20" x14ac:dyDescent="0.2">
      <c r="L39" s="449"/>
      <c r="M39" s="449"/>
      <c r="N39" s="449"/>
      <c r="O39" s="449"/>
      <c r="P39" s="449"/>
      <c r="Q39" s="449"/>
      <c r="R39" s="449"/>
      <c r="S39" s="449"/>
      <c r="T39" s="449"/>
    </row>
    <row r="40" spans="12:20" x14ac:dyDescent="0.2">
      <c r="L40" s="449"/>
      <c r="M40" s="449"/>
      <c r="N40" s="449"/>
      <c r="O40" s="449"/>
      <c r="P40" s="449"/>
      <c r="Q40" s="449"/>
      <c r="R40" s="449"/>
      <c r="S40" s="449"/>
      <c r="T40" s="449"/>
    </row>
  </sheetData>
  <pageMargins left="0.25" right="0.25" top="0.5" bottom="0.8" header="0" footer="0.3"/>
  <pageSetup orientation="landscape" horizontalDpi="4294967293" r:id="rId1"/>
  <headerFooter>
    <oddFooter>&amp;L&amp;"Arial,Regular"&amp;10RFP for Computer Aided Dispatch Software, Hardware, and 
Implementation and Maintenance Services
INTERFACE FUNCTIONAL REQUIREMENTS&amp;C&amp;"Arial,Regular"&amp;10Instructions&amp;R&amp;P of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pageSetUpPr fitToPage="1"/>
  </sheetPr>
  <dimension ref="A1:K28"/>
  <sheetViews>
    <sheetView zoomScale="90" zoomScaleNormal="90" zoomScalePageLayoutView="90" workbookViewId="0">
      <selection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2" customWidth="1"/>
    <col min="5" max="6" width="6.7109375" style="134" hidden="1" customWidth="1"/>
    <col min="7" max="7" width="30.7109375" style="134" customWidth="1"/>
    <col min="8" max="11" width="9.140625" style="4" hidden="1" customWidth="1"/>
    <col min="12" max="12" width="9.140625" style="4" customWidth="1"/>
    <col min="13" max="16384" width="9.140625" style="4"/>
  </cols>
  <sheetData>
    <row r="1" spans="1:11" ht="25.5" customHeight="1" x14ac:dyDescent="0.2">
      <c r="A1" s="523"/>
      <c r="B1" s="443" t="s">
        <v>1868</v>
      </c>
      <c r="C1" s="444"/>
      <c r="D1" s="135"/>
      <c r="E1" s="445"/>
      <c r="F1" s="446"/>
      <c r="G1" s="446"/>
    </row>
    <row r="2" spans="1:11" ht="138.75" customHeight="1" thickBot="1" x14ac:dyDescent="0.25">
      <c r="A2" s="523"/>
      <c r="B2" s="522" t="s">
        <v>1869</v>
      </c>
      <c r="C2" s="522"/>
      <c r="D2" s="522"/>
      <c r="E2" s="522"/>
      <c r="F2" s="522"/>
      <c r="G2" s="522"/>
    </row>
    <row r="3" spans="1:11" s="6" customFormat="1" ht="47.25" customHeight="1" thickBot="1" x14ac:dyDescent="0.3">
      <c r="A3" s="452" t="s">
        <v>3</v>
      </c>
      <c r="B3" s="452" t="s">
        <v>41</v>
      </c>
      <c r="C3" s="452" t="s">
        <v>1888</v>
      </c>
      <c r="D3" s="453" t="str">
        <f>'Support Data'!A24</f>
        <v>Vendor Work Area</v>
      </c>
      <c r="E3" s="455" t="str">
        <f>'Support Data'!A43</f>
        <v>Existing Functionality</v>
      </c>
      <c r="F3" s="455" t="s">
        <v>42</v>
      </c>
      <c r="G3" s="456" t="str">
        <f>'Support Data'!A21</f>
        <v>Availability</v>
      </c>
      <c r="H3" s="77" t="s">
        <v>73</v>
      </c>
      <c r="I3" s="78" t="s">
        <v>540</v>
      </c>
      <c r="J3" s="78" t="s">
        <v>541</v>
      </c>
      <c r="K3" s="78" t="s">
        <v>507</v>
      </c>
    </row>
    <row r="4" spans="1:11" x14ac:dyDescent="0.2">
      <c r="A4" s="136" t="s">
        <v>247</v>
      </c>
      <c r="B4" s="179"/>
      <c r="C4" s="137"/>
      <c r="D4" s="369"/>
      <c r="E4" s="137"/>
      <c r="F4" s="137"/>
      <c r="G4" s="219"/>
      <c r="H4" s="8">
        <f>COUNTA(B5:B22)</f>
        <v>18</v>
      </c>
      <c r="I4" s="55"/>
      <c r="K4" s="55">
        <f>SUM(K5:K22)</f>
        <v>0</v>
      </c>
    </row>
    <row r="5" spans="1:11" ht="30" customHeight="1" x14ac:dyDescent="0.2">
      <c r="A5" s="141" t="s">
        <v>147</v>
      </c>
      <c r="B5" s="182" t="s">
        <v>579</v>
      </c>
      <c r="C5" s="151" t="s">
        <v>622</v>
      </c>
      <c r="D5" s="365"/>
      <c r="E5" s="171"/>
      <c r="F5" s="319"/>
      <c r="G5" s="147" t="s">
        <v>1760</v>
      </c>
      <c r="H5" s="82">
        <f>COUNTIF(G:G,"=Select from Drop Down List")</f>
        <v>18</v>
      </c>
      <c r="I5" s="83">
        <f t="shared" ref="I5:I22" si="0">IF(NOT(ISBLANK($B5)),VLOOKUP($B5,SpecData,2,FALSE),"")</f>
        <v>1</v>
      </c>
      <c r="J5" s="84">
        <f t="shared" ref="J5:J22" si="1">VLOOKUP(G5,AvailabilityData,2,FALSE)</f>
        <v>0</v>
      </c>
      <c r="K5" s="85">
        <f t="shared" ref="K5:K22" si="2">I5*J5</f>
        <v>0</v>
      </c>
    </row>
    <row r="6" spans="1:11" ht="30" customHeight="1" x14ac:dyDescent="0.2">
      <c r="A6" s="141" t="s">
        <v>384</v>
      </c>
      <c r="B6" s="182" t="s">
        <v>579</v>
      </c>
      <c r="C6" s="288" t="s">
        <v>993</v>
      </c>
      <c r="D6" s="365"/>
      <c r="E6" s="171"/>
      <c r="F6" s="319"/>
      <c r="G6" s="147" t="s">
        <v>1760</v>
      </c>
      <c r="H6" s="82">
        <f>COUNTIF(G:G,"=Function Available")</f>
        <v>0</v>
      </c>
      <c r="I6" s="83">
        <f t="shared" si="0"/>
        <v>1</v>
      </c>
      <c r="J6" s="84">
        <f t="shared" si="1"/>
        <v>0</v>
      </c>
      <c r="K6" s="85">
        <f t="shared" si="2"/>
        <v>0</v>
      </c>
    </row>
    <row r="7" spans="1:11" ht="30" customHeight="1" x14ac:dyDescent="0.2">
      <c r="A7" s="141" t="s">
        <v>385</v>
      </c>
      <c r="B7" s="182" t="s">
        <v>579</v>
      </c>
      <c r="C7" s="151" t="s">
        <v>794</v>
      </c>
      <c r="D7" s="365"/>
      <c r="E7" s="171"/>
      <c r="F7" s="319"/>
      <c r="G7" s="147" t="s">
        <v>1760</v>
      </c>
      <c r="H7" s="82">
        <f>COUNTIF(F:G,"=Function Not Available")</f>
        <v>0</v>
      </c>
      <c r="I7" s="83">
        <f t="shared" si="0"/>
        <v>1</v>
      </c>
      <c r="J7" s="84">
        <f t="shared" si="1"/>
        <v>0</v>
      </c>
      <c r="K7" s="85">
        <f t="shared" si="2"/>
        <v>0</v>
      </c>
    </row>
    <row r="8" spans="1:11" ht="30" customHeight="1" x14ac:dyDescent="0.2">
      <c r="A8" s="141" t="s">
        <v>706</v>
      </c>
      <c r="B8" s="182" t="s">
        <v>579</v>
      </c>
      <c r="C8" s="151" t="s">
        <v>795</v>
      </c>
      <c r="D8" s="365"/>
      <c r="E8" s="171"/>
      <c r="F8" s="319"/>
      <c r="G8" s="147" t="s">
        <v>1760</v>
      </c>
      <c r="H8" s="82">
        <f>COUNTIF(G:G,"=Exception")</f>
        <v>0</v>
      </c>
      <c r="I8" s="83">
        <f t="shared" si="0"/>
        <v>1</v>
      </c>
      <c r="J8" s="84">
        <f t="shared" si="1"/>
        <v>0</v>
      </c>
      <c r="K8" s="85">
        <f t="shared" si="2"/>
        <v>0</v>
      </c>
    </row>
    <row r="9" spans="1:11" ht="30" customHeight="1" x14ac:dyDescent="0.2">
      <c r="A9" s="141" t="s">
        <v>386</v>
      </c>
      <c r="B9" s="182" t="s">
        <v>579</v>
      </c>
      <c r="C9" s="151" t="s">
        <v>623</v>
      </c>
      <c r="D9" s="365"/>
      <c r="E9" s="171"/>
      <c r="F9" s="319"/>
      <c r="G9" s="147" t="s">
        <v>1760</v>
      </c>
      <c r="H9" s="90">
        <f>COUNTIFS(B:B,"=Highly Advantageous",G:G,"=Select from Drop Down List")</f>
        <v>0</v>
      </c>
      <c r="I9" s="83">
        <f t="shared" si="0"/>
        <v>1</v>
      </c>
      <c r="J9" s="84">
        <f t="shared" si="1"/>
        <v>0</v>
      </c>
      <c r="K9" s="85">
        <f t="shared" si="2"/>
        <v>0</v>
      </c>
    </row>
    <row r="10" spans="1:11" ht="30" customHeight="1" x14ac:dyDescent="0.2">
      <c r="A10" s="141" t="s">
        <v>621</v>
      </c>
      <c r="B10" s="182" t="s">
        <v>579</v>
      </c>
      <c r="C10" s="151" t="s">
        <v>624</v>
      </c>
      <c r="D10" s="365"/>
      <c r="E10" s="171"/>
      <c r="F10" s="319"/>
      <c r="G10" s="147" t="s">
        <v>1760</v>
      </c>
      <c r="H10" s="90">
        <f>COUNTIFS(B:B,"=Highly Advantageous",G:G,"=Function Available")</f>
        <v>0</v>
      </c>
      <c r="I10" s="83">
        <f t="shared" si="0"/>
        <v>1</v>
      </c>
      <c r="J10" s="84">
        <f t="shared" si="1"/>
        <v>0</v>
      </c>
      <c r="K10" s="85">
        <f t="shared" si="2"/>
        <v>0</v>
      </c>
    </row>
    <row r="11" spans="1:11" ht="30" customHeight="1" x14ac:dyDescent="0.2">
      <c r="A11" s="141" t="s">
        <v>707</v>
      </c>
      <c r="B11" s="182" t="s">
        <v>579</v>
      </c>
      <c r="C11" s="151" t="s">
        <v>308</v>
      </c>
      <c r="D11" s="365"/>
      <c r="E11" s="171"/>
      <c r="F11" s="319"/>
      <c r="G11" s="147" t="s">
        <v>1760</v>
      </c>
      <c r="H11" s="90">
        <f>COUNTIFS(B:B,"=Highly Advantageous",G:G,"=Function Not Available")</f>
        <v>0</v>
      </c>
      <c r="I11" s="83">
        <f t="shared" si="0"/>
        <v>1</v>
      </c>
      <c r="J11" s="84">
        <f t="shared" si="1"/>
        <v>0</v>
      </c>
      <c r="K11" s="85">
        <f t="shared" si="2"/>
        <v>0</v>
      </c>
    </row>
    <row r="12" spans="1:11" ht="30" customHeight="1" x14ac:dyDescent="0.2">
      <c r="A12" s="141" t="s">
        <v>708</v>
      </c>
      <c r="B12" s="182" t="s">
        <v>579</v>
      </c>
      <c r="C12" s="151" t="s">
        <v>626</v>
      </c>
      <c r="D12" s="365"/>
      <c r="E12" s="171"/>
      <c r="F12" s="319"/>
      <c r="G12" s="147" t="s">
        <v>1760</v>
      </c>
      <c r="H12" s="90">
        <f>COUNTIFS(B:B,"=Highly Advantageous",G:G,"=Exception")</f>
        <v>0</v>
      </c>
      <c r="I12" s="83">
        <f t="shared" si="0"/>
        <v>1</v>
      </c>
      <c r="J12" s="84">
        <f t="shared" si="1"/>
        <v>0</v>
      </c>
      <c r="K12" s="85">
        <f t="shared" si="2"/>
        <v>0</v>
      </c>
    </row>
    <row r="13" spans="1:11" ht="30" customHeight="1" x14ac:dyDescent="0.2">
      <c r="A13" s="141" t="s">
        <v>709</v>
      </c>
      <c r="B13" s="182" t="s">
        <v>579</v>
      </c>
      <c r="C13" s="288" t="s">
        <v>995</v>
      </c>
      <c r="D13" s="365"/>
      <c r="E13" s="171"/>
      <c r="F13" s="319"/>
      <c r="G13" s="147" t="s">
        <v>1760</v>
      </c>
      <c r="H13" s="115">
        <f>COUNTIFS(B:B,"=Advantageous",G:G,"=Select from Drop Down List")</f>
        <v>18</v>
      </c>
      <c r="I13" s="83">
        <f t="shared" si="0"/>
        <v>1</v>
      </c>
      <c r="J13" s="84">
        <f t="shared" si="1"/>
        <v>0</v>
      </c>
      <c r="K13" s="85">
        <f t="shared" si="2"/>
        <v>0</v>
      </c>
    </row>
    <row r="14" spans="1:11" ht="30" customHeight="1" x14ac:dyDescent="0.2">
      <c r="A14" s="141" t="s">
        <v>798</v>
      </c>
      <c r="B14" s="182" t="s">
        <v>579</v>
      </c>
      <c r="C14" s="151" t="s">
        <v>309</v>
      </c>
      <c r="D14" s="366"/>
      <c r="E14" s="171"/>
      <c r="F14" s="319"/>
      <c r="G14" s="147" t="s">
        <v>1760</v>
      </c>
      <c r="H14" s="115">
        <f>COUNTIFS(B:B,"=Advantageous",G:G,"=Function Available")</f>
        <v>0</v>
      </c>
      <c r="I14" s="83">
        <f t="shared" si="0"/>
        <v>1</v>
      </c>
      <c r="J14" s="84">
        <f t="shared" si="1"/>
        <v>0</v>
      </c>
      <c r="K14" s="85">
        <f t="shared" si="2"/>
        <v>0</v>
      </c>
    </row>
    <row r="15" spans="1:11" ht="30" customHeight="1" x14ac:dyDescent="0.2">
      <c r="A15" s="141" t="s">
        <v>799</v>
      </c>
      <c r="B15" s="182" t="s">
        <v>579</v>
      </c>
      <c r="C15" s="288" t="s">
        <v>999</v>
      </c>
      <c r="D15" s="366"/>
      <c r="E15" s="171"/>
      <c r="F15" s="319"/>
      <c r="G15" s="147" t="s">
        <v>1760</v>
      </c>
      <c r="H15" s="115">
        <f>COUNTIFS(B:B,"=Advantageous",G:G,"=Function Not Available")</f>
        <v>0</v>
      </c>
      <c r="I15" s="83">
        <f t="shared" si="0"/>
        <v>1</v>
      </c>
      <c r="J15" s="84">
        <f t="shared" si="1"/>
        <v>0</v>
      </c>
      <c r="K15" s="85">
        <f t="shared" si="2"/>
        <v>0</v>
      </c>
    </row>
    <row r="16" spans="1:11" ht="30" customHeight="1" x14ac:dyDescent="0.2">
      <c r="A16" s="141" t="s">
        <v>800</v>
      </c>
      <c r="B16" s="182" t="s">
        <v>579</v>
      </c>
      <c r="C16" s="288" t="s">
        <v>996</v>
      </c>
      <c r="D16" s="366"/>
      <c r="E16" s="171"/>
      <c r="F16" s="319"/>
      <c r="G16" s="147" t="s">
        <v>1760</v>
      </c>
      <c r="H16" s="115">
        <f>COUNTIFS(B:B,"=Advantageous",G:G,"=Exception")</f>
        <v>0</v>
      </c>
      <c r="I16" s="83">
        <f t="shared" si="0"/>
        <v>1</v>
      </c>
      <c r="J16" s="84">
        <f t="shared" si="1"/>
        <v>0</v>
      </c>
      <c r="K16" s="85">
        <f t="shared" si="2"/>
        <v>0</v>
      </c>
    </row>
    <row r="17" spans="1:11" ht="25.5" x14ac:dyDescent="0.2">
      <c r="A17" s="141" t="s">
        <v>1717</v>
      </c>
      <c r="B17" s="182" t="s">
        <v>579</v>
      </c>
      <c r="C17" s="288" t="s">
        <v>998</v>
      </c>
      <c r="D17" s="367"/>
      <c r="E17" s="171"/>
      <c r="F17" s="319"/>
      <c r="G17" s="147" t="s">
        <v>1760</v>
      </c>
      <c r="I17" s="83">
        <f t="shared" si="0"/>
        <v>1</v>
      </c>
      <c r="J17" s="84">
        <f t="shared" si="1"/>
        <v>0</v>
      </c>
      <c r="K17" s="85">
        <f t="shared" si="2"/>
        <v>0</v>
      </c>
    </row>
    <row r="18" spans="1:11" ht="30" customHeight="1" x14ac:dyDescent="0.2">
      <c r="A18" s="141" t="s">
        <v>1718</v>
      </c>
      <c r="B18" s="182" t="s">
        <v>579</v>
      </c>
      <c r="C18" s="148" t="s">
        <v>625</v>
      </c>
      <c r="D18" s="367"/>
      <c r="E18" s="171"/>
      <c r="F18" s="319"/>
      <c r="G18" s="147" t="s">
        <v>1760</v>
      </c>
      <c r="I18" s="83">
        <f t="shared" si="0"/>
        <v>1</v>
      </c>
      <c r="J18" s="84">
        <f t="shared" si="1"/>
        <v>0</v>
      </c>
      <c r="K18" s="85">
        <f t="shared" si="2"/>
        <v>0</v>
      </c>
    </row>
    <row r="19" spans="1:11" ht="30" customHeight="1" x14ac:dyDescent="0.2">
      <c r="A19" s="141" t="s">
        <v>1719</v>
      </c>
      <c r="B19" s="182" t="s">
        <v>579</v>
      </c>
      <c r="C19" s="288" t="s">
        <v>994</v>
      </c>
      <c r="D19" s="367"/>
      <c r="E19" s="171"/>
      <c r="F19" s="319"/>
      <c r="G19" s="147" t="s">
        <v>1760</v>
      </c>
      <c r="I19" s="83">
        <f t="shared" si="0"/>
        <v>1</v>
      </c>
      <c r="J19" s="84">
        <f t="shared" si="1"/>
        <v>0</v>
      </c>
      <c r="K19" s="85">
        <f t="shared" si="2"/>
        <v>0</v>
      </c>
    </row>
    <row r="20" spans="1:11" ht="30" customHeight="1" x14ac:dyDescent="0.2">
      <c r="A20" s="141" t="s">
        <v>1720</v>
      </c>
      <c r="B20" s="182" t="s">
        <v>579</v>
      </c>
      <c r="C20" s="288" t="s">
        <v>997</v>
      </c>
      <c r="D20" s="367"/>
      <c r="E20" s="171"/>
      <c r="F20" s="319"/>
      <c r="G20" s="147" t="s">
        <v>1760</v>
      </c>
      <c r="I20" s="83">
        <f t="shared" si="0"/>
        <v>1</v>
      </c>
      <c r="J20" s="84">
        <f t="shared" si="1"/>
        <v>0</v>
      </c>
      <c r="K20" s="85">
        <f t="shared" si="2"/>
        <v>0</v>
      </c>
    </row>
    <row r="21" spans="1:11" ht="30" customHeight="1" x14ac:dyDescent="0.2">
      <c r="A21" s="141" t="s">
        <v>1721</v>
      </c>
      <c r="B21" s="182" t="s">
        <v>579</v>
      </c>
      <c r="C21" s="148" t="s">
        <v>796</v>
      </c>
      <c r="D21" s="367"/>
      <c r="E21" s="171"/>
      <c r="F21" s="148"/>
      <c r="G21" s="147" t="s">
        <v>1760</v>
      </c>
      <c r="I21" s="83">
        <f t="shared" si="0"/>
        <v>1</v>
      </c>
      <c r="J21" s="84">
        <f t="shared" si="1"/>
        <v>0</v>
      </c>
      <c r="K21" s="85">
        <f t="shared" si="2"/>
        <v>0</v>
      </c>
    </row>
    <row r="22" spans="1:11" ht="30" customHeight="1" x14ac:dyDescent="0.2">
      <c r="A22" s="141" t="s">
        <v>1722</v>
      </c>
      <c r="B22" s="182" t="s">
        <v>579</v>
      </c>
      <c r="C22" s="148" t="s">
        <v>797</v>
      </c>
      <c r="D22" s="177"/>
      <c r="E22" s="171"/>
      <c r="F22" s="148"/>
      <c r="G22" s="147" t="s">
        <v>1760</v>
      </c>
      <c r="I22" s="83">
        <f t="shared" si="0"/>
        <v>1</v>
      </c>
      <c r="J22" s="84">
        <f t="shared" si="1"/>
        <v>0</v>
      </c>
      <c r="K22" s="85">
        <f t="shared" si="2"/>
        <v>0</v>
      </c>
    </row>
    <row r="23" spans="1:11" x14ac:dyDescent="0.2">
      <c r="C23" s="368"/>
    </row>
    <row r="24" spans="1:11" x14ac:dyDescent="0.2">
      <c r="C24" s="368"/>
    </row>
    <row r="25" spans="1:11" x14ac:dyDescent="0.2">
      <c r="C25" s="368"/>
    </row>
    <row r="26" spans="1:11" x14ac:dyDescent="0.2">
      <c r="C26" s="368"/>
    </row>
    <row r="27" spans="1:11" x14ac:dyDescent="0.2">
      <c r="C27" s="368"/>
    </row>
    <row r="28" spans="1:11" x14ac:dyDescent="0.2">
      <c r="C28" s="368"/>
    </row>
  </sheetData>
  <sheetProtection algorithmName="SHA-512" hashValue="mnAf5sMTN1uwCToeKQlTWyw0DerE08rZ6OwqLxGWmtWIOKXch5wHzhnhBSOiyUvK1H4uBaK/EdA5CFjVqCVG7Q==" saltValue="GDZnHE05LvHl5c4a0PJ7Jw==" spinCount="100000" sheet="1" objects="1" scenarios="1" formatRows="0"/>
  <mergeCells count="2">
    <mergeCell ref="B2:G2"/>
    <mergeCell ref="A1:A2"/>
  </mergeCells>
  <conditionalFormatting sqref="B3:B4 B23:B1048576">
    <cfRule type="cellIs" dxfId="95" priority="12" stopIfTrue="1" operator="equal">
      <formula>"Extremely Advantageous"</formula>
    </cfRule>
    <cfRule type="cellIs" dxfId="94" priority="13" stopIfTrue="1" operator="equal">
      <formula>"Highly Advantageous"</formula>
    </cfRule>
    <cfRule type="cellIs" dxfId="93" priority="32" operator="equal">
      <formula>"Mandatory"</formula>
    </cfRule>
    <cfRule type="cellIs" dxfId="92" priority="33" stopIfTrue="1" operator="equal">
      <formula>"Mandatory"</formula>
    </cfRule>
  </conditionalFormatting>
  <conditionalFormatting sqref="B3">
    <cfRule type="cellIs" dxfId="91" priority="27" operator="equal">
      <formula>"Mandatory"</formula>
    </cfRule>
  </conditionalFormatting>
  <conditionalFormatting sqref="G5:G22">
    <cfRule type="cellIs" dxfId="90" priority="2" stopIfTrue="1" operator="equal">
      <formula>"Exception"</formula>
    </cfRule>
    <cfRule type="cellIs" dxfId="89"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22">
      <formula1>SpecType</formula1>
    </dataValidation>
    <dataValidation type="list" allowBlank="1" showInputMessage="1" showErrorMessage="1" sqref="E5:E22">
      <formula1>Existing</formula1>
    </dataValidation>
    <dataValidation type="list" allowBlank="1" showInputMessage="1" showErrorMessage="1" sqref="G5:G22">
      <formula1>Availability</formula1>
    </dataValidation>
  </dataValidations>
  <pageMargins left="0.25" right="0.25" top="0.75" bottom="0.75" header="0.3"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3" r:id="rId4" name="Group Box 5">
              <controlPr defaultSize="0" autoFill="0" autoPict="0">
                <anchor moveWithCells="1">
                  <from>
                    <xdr:col>7</xdr:col>
                    <xdr:colOff>0</xdr:colOff>
                    <xdr:row>4</xdr:row>
                    <xdr:rowOff>47625</xdr:rowOff>
                  </from>
                  <to>
                    <xdr:col>13</xdr:col>
                    <xdr:colOff>495300</xdr:colOff>
                    <xdr:row>5</xdr:row>
                    <xdr:rowOff>0</xdr:rowOff>
                  </to>
                </anchor>
              </controlPr>
            </control>
          </mc:Choice>
        </mc:AlternateContent>
        <mc:AlternateContent xmlns:mc="http://schemas.openxmlformats.org/markup-compatibility/2006">
          <mc:Choice Requires="x14">
            <control shapeId="7178" r:id="rId5" name="Group Box 10">
              <controlPr defaultSize="0" autoFill="0" autoPict="0">
                <anchor moveWithCells="1">
                  <from>
                    <xdr:col>7</xdr:col>
                    <xdr:colOff>0</xdr:colOff>
                    <xdr:row>10</xdr:row>
                    <xdr:rowOff>47625</xdr:rowOff>
                  </from>
                  <to>
                    <xdr:col>13</xdr:col>
                    <xdr:colOff>495300</xdr:colOff>
                    <xdr:row>10</xdr:row>
                    <xdr:rowOff>342900</xdr:rowOff>
                  </to>
                </anchor>
              </controlPr>
            </control>
          </mc:Choice>
        </mc:AlternateContent>
        <mc:AlternateContent xmlns:mc="http://schemas.openxmlformats.org/markup-compatibility/2006">
          <mc:Choice Requires="x14">
            <control shapeId="7183" r:id="rId6" name="Group Box 15">
              <controlPr defaultSize="0" autoFill="0" autoPict="0">
                <anchor moveWithCells="1">
                  <from>
                    <xdr:col>7</xdr:col>
                    <xdr:colOff>0</xdr:colOff>
                    <xdr:row>13</xdr:row>
                    <xdr:rowOff>47625</xdr:rowOff>
                  </from>
                  <to>
                    <xdr:col>13</xdr:col>
                    <xdr:colOff>495300</xdr:colOff>
                    <xdr:row>13</xdr:row>
                    <xdr:rowOff>342900</xdr:rowOff>
                  </to>
                </anchor>
              </controlPr>
            </control>
          </mc:Choice>
        </mc:AlternateContent>
        <mc:AlternateContent xmlns:mc="http://schemas.openxmlformats.org/markup-compatibility/2006">
          <mc:Choice Requires="x14">
            <control shapeId="7188" r:id="rId7" name="Group Box 20">
              <controlPr defaultSize="0" autoFill="0" autoPict="0">
                <anchor moveWithCells="1">
                  <from>
                    <xdr:col>7</xdr:col>
                    <xdr:colOff>0</xdr:colOff>
                    <xdr:row>8</xdr:row>
                    <xdr:rowOff>47625</xdr:rowOff>
                  </from>
                  <to>
                    <xdr:col>13</xdr:col>
                    <xdr:colOff>533400</xdr:colOff>
                    <xdr:row>8</xdr:row>
                    <xdr:rowOff>323850</xdr:rowOff>
                  </to>
                </anchor>
              </controlPr>
            </control>
          </mc:Choice>
        </mc:AlternateContent>
        <mc:AlternateContent xmlns:mc="http://schemas.openxmlformats.org/markup-compatibility/2006">
          <mc:Choice Requires="x14">
            <control shapeId="7193" r:id="rId8" name="Group Box 25">
              <controlPr defaultSize="0" autoFill="0" autoPict="0">
                <anchor moveWithCells="1">
                  <from>
                    <xdr:col>7</xdr:col>
                    <xdr:colOff>0</xdr:colOff>
                    <xdr:row>9</xdr:row>
                    <xdr:rowOff>0</xdr:rowOff>
                  </from>
                  <to>
                    <xdr:col>13</xdr:col>
                    <xdr:colOff>533400</xdr:colOff>
                    <xdr:row>9</xdr:row>
                    <xdr:rowOff>276225</xdr:rowOff>
                  </to>
                </anchor>
              </controlPr>
            </control>
          </mc:Choice>
        </mc:AlternateContent>
        <mc:AlternateContent xmlns:mc="http://schemas.openxmlformats.org/markup-compatibility/2006">
          <mc:Choice Requires="x14">
            <control shapeId="7195" r:id="rId9" name="Group Box 27">
              <controlPr defaultSize="0" autoFill="0" autoPict="0">
                <anchor moveWithCells="1">
                  <from>
                    <xdr:col>7</xdr:col>
                    <xdr:colOff>0</xdr:colOff>
                    <xdr:row>6</xdr:row>
                    <xdr:rowOff>47625</xdr:rowOff>
                  </from>
                  <to>
                    <xdr:col>13</xdr:col>
                    <xdr:colOff>438150</xdr:colOff>
                    <xdr:row>6</xdr:row>
                    <xdr:rowOff>342900</xdr:rowOff>
                  </to>
                </anchor>
              </controlPr>
            </control>
          </mc:Choice>
        </mc:AlternateContent>
        <mc:AlternateContent xmlns:mc="http://schemas.openxmlformats.org/markup-compatibility/2006">
          <mc:Choice Requires="x14">
            <control shapeId="7196" r:id="rId10" name="Group Box 28">
              <controlPr defaultSize="0" autoFill="0" autoPict="0">
                <anchor moveWithCells="1">
                  <from>
                    <xdr:col>7</xdr:col>
                    <xdr:colOff>0</xdr:colOff>
                    <xdr:row>7</xdr:row>
                    <xdr:rowOff>47625</xdr:rowOff>
                  </from>
                  <to>
                    <xdr:col>13</xdr:col>
                    <xdr:colOff>438150</xdr:colOff>
                    <xdr:row>7</xdr:row>
                    <xdr:rowOff>342900</xdr:rowOff>
                  </to>
                </anchor>
              </controlPr>
            </control>
          </mc:Choice>
        </mc:AlternateContent>
        <mc:AlternateContent xmlns:mc="http://schemas.openxmlformats.org/markup-compatibility/2006">
          <mc:Choice Requires="x14">
            <control shapeId="7198" r:id="rId11" name="Group Box 30">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7199" r:id="rId12" name="Group Box 31">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7200" r:id="rId13" name="Group Box 32">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00B0F0"/>
    <pageSetUpPr fitToPage="1"/>
  </sheetPr>
  <dimension ref="A1:K25"/>
  <sheetViews>
    <sheetView zoomScale="90" zoomScaleNormal="90" zoomScalePageLayoutView="90" workbookViewId="0">
      <selection activeCell="C5" sqref="C5"/>
    </sheetView>
  </sheetViews>
  <sheetFormatPr defaultRowHeight="15" x14ac:dyDescent="0.2"/>
  <cols>
    <col min="1" max="1" width="11.7109375" style="266" customWidth="1"/>
    <col min="2" max="2" width="14.7109375" style="276" customWidth="1"/>
    <col min="3" max="3" width="65.7109375" style="267" customWidth="1"/>
    <col min="4" max="4" width="65.7109375" style="268" customWidth="1"/>
    <col min="5" max="6" width="6.7109375" style="267" hidden="1" customWidth="1"/>
    <col min="7" max="7" width="30.7109375" style="267" customWidth="1"/>
    <col min="8" max="11" width="9.140625" style="12" hidden="1" customWidth="1"/>
    <col min="12" max="12" width="9.140625" style="12" customWidth="1"/>
    <col min="13" max="16384" width="9.140625" style="12"/>
  </cols>
  <sheetData>
    <row r="1" spans="1:11" ht="25.5" customHeight="1" x14ac:dyDescent="0.2">
      <c r="A1" s="523"/>
      <c r="B1" s="443" t="s">
        <v>1868</v>
      </c>
      <c r="C1" s="444"/>
      <c r="D1" s="135"/>
      <c r="E1" s="445"/>
      <c r="F1" s="446"/>
      <c r="G1" s="446"/>
    </row>
    <row r="2" spans="1:11" ht="127.5" customHeight="1" thickBot="1" x14ac:dyDescent="0.25">
      <c r="A2" s="523"/>
      <c r="B2" s="522" t="s">
        <v>1869</v>
      </c>
      <c r="C2" s="522"/>
      <c r="D2" s="522"/>
      <c r="E2" s="522"/>
      <c r="F2" s="522"/>
      <c r="G2" s="522"/>
    </row>
    <row r="3" spans="1:11" s="56" customFormat="1" ht="45.75" customHeight="1" thickBot="1" x14ac:dyDescent="0.3">
      <c r="A3" s="456" t="s">
        <v>3</v>
      </c>
      <c r="B3" s="456" t="s">
        <v>41</v>
      </c>
      <c r="C3" s="456" t="s">
        <v>1889</v>
      </c>
      <c r="D3" s="457" t="str">
        <f>'Support Data'!A24</f>
        <v>Vendor Work Area</v>
      </c>
      <c r="E3" s="458" t="str">
        <f>'Support Data'!A43</f>
        <v>Existing Functionality</v>
      </c>
      <c r="F3" s="459" t="s">
        <v>42</v>
      </c>
      <c r="G3" s="456" t="str">
        <f>'Support Data'!A21</f>
        <v>Availability</v>
      </c>
      <c r="H3" s="77" t="s">
        <v>73</v>
      </c>
      <c r="I3" s="78" t="s">
        <v>540</v>
      </c>
      <c r="J3" s="78" t="s">
        <v>541</v>
      </c>
      <c r="K3" s="78" t="s">
        <v>507</v>
      </c>
    </row>
    <row r="4" spans="1:11" s="11" customFormat="1" x14ac:dyDescent="0.2">
      <c r="A4" s="270" t="s">
        <v>315</v>
      </c>
      <c r="B4" s="378"/>
      <c r="C4" s="272"/>
      <c r="D4" s="273"/>
      <c r="E4" s="272"/>
      <c r="F4" s="272"/>
      <c r="G4" s="274"/>
      <c r="H4" s="57">
        <f>COUNTA(B5:B22)</f>
        <v>17</v>
      </c>
      <c r="K4" s="11">
        <f>SUM(K5:K22)</f>
        <v>0</v>
      </c>
    </row>
    <row r="5" spans="1:11" ht="30" customHeight="1" x14ac:dyDescent="0.2">
      <c r="A5" s="247" t="s">
        <v>316</v>
      </c>
      <c r="B5" s="182" t="s">
        <v>579</v>
      </c>
      <c r="C5" s="249" t="s">
        <v>1361</v>
      </c>
      <c r="D5" s="250"/>
      <c r="E5" s="171"/>
      <c r="F5" s="172">
        <v>1</v>
      </c>
      <c r="G5" s="147" t="s">
        <v>1760</v>
      </c>
      <c r="H5" s="82">
        <f>COUNTIF(G:G,"=Select from Drop Down List")</f>
        <v>17</v>
      </c>
      <c r="I5" s="83">
        <f>IF(NOT(ISBLANK($B5)),VLOOKUP($B5,SpecData,2,FALSE),"")</f>
        <v>1</v>
      </c>
      <c r="J5" s="84">
        <f t="shared" ref="J5:J22" si="0">VLOOKUP(G5,AvailabilityData,2,FALSE)</f>
        <v>0</v>
      </c>
      <c r="K5" s="85">
        <f t="shared" ref="K5:K22" si="1">I5*J5</f>
        <v>0</v>
      </c>
    </row>
    <row r="6" spans="1:11" ht="30" customHeight="1" x14ac:dyDescent="0.2">
      <c r="A6" s="247" t="s">
        <v>317</v>
      </c>
      <c r="B6" s="182" t="s">
        <v>579</v>
      </c>
      <c r="C6" s="249" t="s">
        <v>1362</v>
      </c>
      <c r="D6" s="250"/>
      <c r="E6" s="171"/>
      <c r="F6" s="172"/>
      <c r="G6" s="147" t="s">
        <v>1760</v>
      </c>
      <c r="H6" s="82">
        <f>COUNTIF(G:G,"=Function Available")</f>
        <v>0</v>
      </c>
      <c r="I6" s="83">
        <f>IF(NOT(ISBLANK($B6)),VLOOKUP($B6,SpecData,2,FALSE),"")</f>
        <v>1</v>
      </c>
      <c r="J6" s="84">
        <f t="shared" si="0"/>
        <v>0</v>
      </c>
      <c r="K6" s="85">
        <f t="shared" si="1"/>
        <v>0</v>
      </c>
    </row>
    <row r="7" spans="1:11" ht="45" customHeight="1" x14ac:dyDescent="0.2">
      <c r="A7" s="247" t="s">
        <v>318</v>
      </c>
      <c r="B7" s="182" t="s">
        <v>579</v>
      </c>
      <c r="C7" s="370" t="s">
        <v>628</v>
      </c>
      <c r="D7" s="250"/>
      <c r="E7" s="171"/>
      <c r="F7" s="172">
        <v>1</v>
      </c>
      <c r="G7" s="147" t="s">
        <v>1760</v>
      </c>
      <c r="H7" s="82">
        <f>COUNTIF(F:G,"=Function Not Available")</f>
        <v>0</v>
      </c>
      <c r="I7" s="83">
        <f>IF(NOT(ISBLANK($B7)),VLOOKUP($B7,SpecData,2,FALSE),"")</f>
        <v>1</v>
      </c>
      <c r="J7" s="84">
        <f t="shared" si="0"/>
        <v>0</v>
      </c>
      <c r="K7" s="85">
        <f t="shared" si="1"/>
        <v>0</v>
      </c>
    </row>
    <row r="8" spans="1:11" ht="15" customHeight="1" x14ac:dyDescent="0.2">
      <c r="A8" s="256"/>
      <c r="B8" s="371"/>
      <c r="C8" s="372" t="s">
        <v>627</v>
      </c>
      <c r="D8" s="325"/>
      <c r="E8" s="259"/>
      <c r="F8" s="259"/>
      <c r="G8" s="377"/>
      <c r="H8" s="82">
        <f>COUNTIF(G:G,"=Exception")</f>
        <v>0</v>
      </c>
      <c r="I8" s="83"/>
      <c r="J8" s="84"/>
      <c r="K8" s="85"/>
    </row>
    <row r="9" spans="1:11" ht="30" customHeight="1" x14ac:dyDescent="0.2">
      <c r="A9" s="247" t="s">
        <v>710</v>
      </c>
      <c r="B9" s="182" t="s">
        <v>579</v>
      </c>
      <c r="C9" s="373" t="s">
        <v>629</v>
      </c>
      <c r="D9" s="251"/>
      <c r="E9" s="171"/>
      <c r="F9" s="172">
        <v>1</v>
      </c>
      <c r="G9" s="147" t="s">
        <v>1760</v>
      </c>
      <c r="H9" s="90">
        <f>COUNTIFS(B:B,"=Highly Advantageous",G:G,"=Select from Drop Down List")</f>
        <v>0</v>
      </c>
      <c r="I9" s="83">
        <f t="shared" ref="I9:I22" si="2">IF(NOT(ISBLANK($B9)),VLOOKUP($B9,SpecData,2,FALSE),"")</f>
        <v>1</v>
      </c>
      <c r="J9" s="84">
        <f t="shared" si="0"/>
        <v>0</v>
      </c>
      <c r="K9" s="85">
        <f t="shared" si="1"/>
        <v>0</v>
      </c>
    </row>
    <row r="10" spans="1:11" ht="30" customHeight="1" x14ac:dyDescent="0.2">
      <c r="A10" s="247" t="s">
        <v>711</v>
      </c>
      <c r="B10" s="182" t="s">
        <v>579</v>
      </c>
      <c r="C10" s="374" t="s">
        <v>636</v>
      </c>
      <c r="D10" s="251"/>
      <c r="E10" s="171"/>
      <c r="F10" s="172">
        <v>1</v>
      </c>
      <c r="G10" s="147" t="s">
        <v>1760</v>
      </c>
      <c r="H10" s="90">
        <f>COUNTIFS(B:B,"=Highly Advantageous",G:G,"=Function Available")</f>
        <v>0</v>
      </c>
      <c r="I10" s="83">
        <f t="shared" si="2"/>
        <v>1</v>
      </c>
      <c r="J10" s="84">
        <f t="shared" si="0"/>
        <v>0</v>
      </c>
      <c r="K10" s="85">
        <f t="shared" si="1"/>
        <v>0</v>
      </c>
    </row>
    <row r="11" spans="1:11" ht="30" customHeight="1" x14ac:dyDescent="0.2">
      <c r="A11" s="247" t="s">
        <v>712</v>
      </c>
      <c r="B11" s="182" t="s">
        <v>579</v>
      </c>
      <c r="C11" s="374" t="s">
        <v>630</v>
      </c>
      <c r="D11" s="251"/>
      <c r="E11" s="171"/>
      <c r="F11" s="172">
        <v>1</v>
      </c>
      <c r="G11" s="147" t="s">
        <v>1760</v>
      </c>
      <c r="H11" s="90">
        <f>COUNTIFS(B:B,"=Highly Advantageous",G:G,"=Function Not Available")</f>
        <v>0</v>
      </c>
      <c r="I11" s="83">
        <f t="shared" si="2"/>
        <v>1</v>
      </c>
      <c r="J11" s="84">
        <f t="shared" si="0"/>
        <v>0</v>
      </c>
      <c r="K11" s="85">
        <f t="shared" si="1"/>
        <v>0</v>
      </c>
    </row>
    <row r="12" spans="1:11" ht="30" customHeight="1" x14ac:dyDescent="0.2">
      <c r="A12" s="247" t="s">
        <v>713</v>
      </c>
      <c r="B12" s="182" t="s">
        <v>579</v>
      </c>
      <c r="C12" s="374" t="s">
        <v>631</v>
      </c>
      <c r="D12" s="251"/>
      <c r="E12" s="171"/>
      <c r="F12" s="172">
        <v>1</v>
      </c>
      <c r="G12" s="147" t="s">
        <v>1760</v>
      </c>
      <c r="H12" s="90">
        <f>COUNTIFS(B:B,"=Highly Advantageous",G:G,"=Exception")</f>
        <v>0</v>
      </c>
      <c r="I12" s="83">
        <f t="shared" si="2"/>
        <v>1</v>
      </c>
      <c r="J12" s="84">
        <f t="shared" si="0"/>
        <v>0</v>
      </c>
      <c r="K12" s="85">
        <f t="shared" si="1"/>
        <v>0</v>
      </c>
    </row>
    <row r="13" spans="1:11" ht="30" customHeight="1" x14ac:dyDescent="0.2">
      <c r="A13" s="247" t="s">
        <v>714</v>
      </c>
      <c r="B13" s="182" t="s">
        <v>579</v>
      </c>
      <c r="C13" s="374" t="s">
        <v>632</v>
      </c>
      <c r="D13" s="251"/>
      <c r="E13" s="171"/>
      <c r="F13" s="172">
        <v>1</v>
      </c>
      <c r="G13" s="147" t="s">
        <v>1760</v>
      </c>
      <c r="H13" s="115">
        <f>COUNTIFS(B:B,"=Advantageous",G:G,"=Select from Drop Down List")</f>
        <v>17</v>
      </c>
      <c r="I13" s="83">
        <f t="shared" si="2"/>
        <v>1</v>
      </c>
      <c r="J13" s="84">
        <f t="shared" si="0"/>
        <v>0</v>
      </c>
      <c r="K13" s="85">
        <f t="shared" si="1"/>
        <v>0</v>
      </c>
    </row>
    <row r="14" spans="1:11" ht="30" customHeight="1" x14ac:dyDescent="0.2">
      <c r="A14" s="247" t="s">
        <v>715</v>
      </c>
      <c r="B14" s="182" t="s">
        <v>579</v>
      </c>
      <c r="C14" s="374" t="s">
        <v>633</v>
      </c>
      <c r="D14" s="251"/>
      <c r="E14" s="171"/>
      <c r="F14" s="172">
        <v>1</v>
      </c>
      <c r="G14" s="147" t="s">
        <v>1760</v>
      </c>
      <c r="H14" s="115">
        <f>COUNTIFS(B:B,"=Advantageous",G:G,"=Function Available")</f>
        <v>0</v>
      </c>
      <c r="I14" s="83">
        <f t="shared" si="2"/>
        <v>1</v>
      </c>
      <c r="J14" s="84">
        <f t="shared" si="0"/>
        <v>0</v>
      </c>
      <c r="K14" s="85">
        <f t="shared" si="1"/>
        <v>0</v>
      </c>
    </row>
    <row r="15" spans="1:11" ht="30" customHeight="1" x14ac:dyDescent="0.2">
      <c r="A15" s="247" t="s">
        <v>716</v>
      </c>
      <c r="B15" s="182" t="s">
        <v>579</v>
      </c>
      <c r="C15" s="375" t="s">
        <v>637</v>
      </c>
      <c r="D15" s="251"/>
      <c r="E15" s="171"/>
      <c r="F15" s="172">
        <v>1</v>
      </c>
      <c r="G15" s="147" t="s">
        <v>1760</v>
      </c>
      <c r="H15" s="115">
        <f>COUNTIFS(B:B,"=Advantageous",G:G,"=Function Not Available")</f>
        <v>0</v>
      </c>
      <c r="I15" s="83">
        <f t="shared" si="2"/>
        <v>1</v>
      </c>
      <c r="J15" s="84">
        <f t="shared" si="0"/>
        <v>0</v>
      </c>
      <c r="K15" s="85">
        <f t="shared" si="1"/>
        <v>0</v>
      </c>
    </row>
    <row r="16" spans="1:11" ht="30" customHeight="1" x14ac:dyDescent="0.2">
      <c r="A16" s="247" t="s">
        <v>717</v>
      </c>
      <c r="B16" s="182" t="s">
        <v>579</v>
      </c>
      <c r="C16" s="375" t="s">
        <v>638</v>
      </c>
      <c r="D16" s="251"/>
      <c r="E16" s="171"/>
      <c r="F16" s="172">
        <v>1</v>
      </c>
      <c r="G16" s="147" t="s">
        <v>1760</v>
      </c>
      <c r="H16" s="115">
        <f>COUNTIFS(B:B,"=Advantageous",G:G,"=Exception")</f>
        <v>0</v>
      </c>
      <c r="I16" s="83">
        <f t="shared" si="2"/>
        <v>1</v>
      </c>
      <c r="J16" s="84">
        <f t="shared" si="0"/>
        <v>0</v>
      </c>
      <c r="K16" s="85">
        <f t="shared" si="1"/>
        <v>0</v>
      </c>
    </row>
    <row r="17" spans="1:11" ht="60" customHeight="1" x14ac:dyDescent="0.2">
      <c r="A17" s="247" t="s">
        <v>718</v>
      </c>
      <c r="B17" s="182" t="s">
        <v>579</v>
      </c>
      <c r="C17" s="249" t="s">
        <v>319</v>
      </c>
      <c r="D17" s="251"/>
      <c r="E17" s="171"/>
      <c r="F17" s="172">
        <v>1</v>
      </c>
      <c r="G17" s="147" t="s">
        <v>1760</v>
      </c>
      <c r="I17" s="83">
        <f t="shared" si="2"/>
        <v>1</v>
      </c>
      <c r="J17" s="84">
        <f t="shared" si="0"/>
        <v>0</v>
      </c>
      <c r="K17" s="85">
        <f t="shared" si="1"/>
        <v>0</v>
      </c>
    </row>
    <row r="18" spans="1:11" ht="47.25" customHeight="1" x14ac:dyDescent="0.2">
      <c r="A18" s="247" t="s">
        <v>719</v>
      </c>
      <c r="B18" s="182" t="s">
        <v>579</v>
      </c>
      <c r="C18" s="350" t="s">
        <v>634</v>
      </c>
      <c r="D18" s="376"/>
      <c r="E18" s="171"/>
      <c r="F18" s="172">
        <v>1</v>
      </c>
      <c r="G18" s="147" t="s">
        <v>1760</v>
      </c>
      <c r="I18" s="83">
        <f t="shared" si="2"/>
        <v>1</v>
      </c>
      <c r="J18" s="84">
        <f t="shared" si="0"/>
        <v>0</v>
      </c>
      <c r="K18" s="85">
        <f t="shared" si="1"/>
        <v>0</v>
      </c>
    </row>
    <row r="19" spans="1:11" ht="30" customHeight="1" x14ac:dyDescent="0.2">
      <c r="A19" s="247" t="s">
        <v>720</v>
      </c>
      <c r="B19" s="182" t="s">
        <v>579</v>
      </c>
      <c r="C19" s="350" t="s">
        <v>635</v>
      </c>
      <c r="D19" s="376"/>
      <c r="E19" s="171"/>
      <c r="F19" s="172">
        <v>1</v>
      </c>
      <c r="G19" s="147" t="s">
        <v>1760</v>
      </c>
      <c r="I19" s="83">
        <f t="shared" si="2"/>
        <v>1</v>
      </c>
      <c r="J19" s="84">
        <f t="shared" si="0"/>
        <v>0</v>
      </c>
      <c r="K19" s="85">
        <f t="shared" si="1"/>
        <v>0</v>
      </c>
    </row>
    <row r="20" spans="1:11" ht="30" customHeight="1" x14ac:dyDescent="0.2">
      <c r="A20" s="247" t="s">
        <v>721</v>
      </c>
      <c r="B20" s="182" t="s">
        <v>579</v>
      </c>
      <c r="C20" s="350" t="s">
        <v>801</v>
      </c>
      <c r="D20" s="376"/>
      <c r="E20" s="171"/>
      <c r="F20" s="350"/>
      <c r="G20" s="147" t="s">
        <v>1760</v>
      </c>
      <c r="I20" s="83">
        <f t="shared" si="2"/>
        <v>1</v>
      </c>
      <c r="J20" s="84">
        <f t="shared" si="0"/>
        <v>0</v>
      </c>
      <c r="K20" s="85">
        <f t="shared" si="1"/>
        <v>0</v>
      </c>
    </row>
    <row r="21" spans="1:11" ht="30" customHeight="1" x14ac:dyDescent="0.2">
      <c r="A21" s="247" t="s">
        <v>722</v>
      </c>
      <c r="B21" s="182" t="s">
        <v>579</v>
      </c>
      <c r="C21" s="350" t="s">
        <v>802</v>
      </c>
      <c r="D21" s="376"/>
      <c r="E21" s="171"/>
      <c r="F21" s="350"/>
      <c r="G21" s="147" t="s">
        <v>1760</v>
      </c>
      <c r="I21" s="83">
        <f t="shared" si="2"/>
        <v>1</v>
      </c>
      <c r="J21" s="84">
        <f t="shared" si="0"/>
        <v>0</v>
      </c>
      <c r="K21" s="85">
        <f t="shared" si="1"/>
        <v>0</v>
      </c>
    </row>
    <row r="22" spans="1:11" ht="30" customHeight="1" x14ac:dyDescent="0.2">
      <c r="A22" s="247" t="s">
        <v>1723</v>
      </c>
      <c r="B22" s="182" t="s">
        <v>579</v>
      </c>
      <c r="C22" s="350" t="s">
        <v>803</v>
      </c>
      <c r="D22" s="376"/>
      <c r="E22" s="171"/>
      <c r="F22" s="350"/>
      <c r="G22" s="147" t="s">
        <v>1760</v>
      </c>
      <c r="I22" s="83">
        <f t="shared" si="2"/>
        <v>1</v>
      </c>
      <c r="J22" s="84">
        <f t="shared" si="0"/>
        <v>0</v>
      </c>
      <c r="K22" s="85">
        <f t="shared" si="1"/>
        <v>0</v>
      </c>
    </row>
    <row r="23" spans="1:11" ht="30" customHeight="1" x14ac:dyDescent="0.2"/>
    <row r="24" spans="1:11" ht="30" customHeight="1" x14ac:dyDescent="0.2"/>
    <row r="25" spans="1:11" ht="30" customHeight="1" x14ac:dyDescent="0.2"/>
  </sheetData>
  <sheetProtection algorithmName="SHA-512" hashValue="iiVn8sGjHyqWKCJDNSL5eE36xmjVLPovxlfmSVjUNAv5j0dHCxOeM8CT2EMwTUimhx8aeLBATj915D6pyc3x4A==" saltValue="ga15538KJAAlXiN3d2FvZg==" spinCount="100000" sheet="1" objects="1" scenarios="1" formatRows="0"/>
  <mergeCells count="2">
    <mergeCell ref="B2:G2"/>
    <mergeCell ref="A1:A2"/>
  </mergeCells>
  <conditionalFormatting sqref="B3:B4 B8 B23:B1048576">
    <cfRule type="cellIs" dxfId="88" priority="30" operator="equal">
      <formula>"Extremely Advantageous"</formula>
    </cfRule>
    <cfRule type="cellIs" dxfId="87" priority="31" operator="equal">
      <formula>"Highly Advantageous"</formula>
    </cfRule>
  </conditionalFormatting>
  <conditionalFormatting sqref="B9:B22">
    <cfRule type="cellIs" dxfId="86" priority="6" stopIfTrue="1" operator="equal">
      <formula>"Extremely Advantageous"</formula>
    </cfRule>
  </conditionalFormatting>
  <conditionalFormatting sqref="B5:B7">
    <cfRule type="cellIs" dxfId="85" priority="29" operator="equal">
      <formula>"Mandatory"</formula>
    </cfRule>
  </conditionalFormatting>
  <conditionalFormatting sqref="B5:B7">
    <cfRule type="cellIs" dxfId="84" priority="27" operator="equal">
      <formula>"Mandatory"</formula>
    </cfRule>
    <cfRule type="cellIs" dxfId="83" priority="28" stopIfTrue="1" operator="equal">
      <formula>"Mandatory"</formula>
    </cfRule>
  </conditionalFormatting>
  <conditionalFormatting sqref="B5:B7">
    <cfRule type="cellIs" dxfId="82" priority="25" operator="equal">
      <formula>"Crucial"</formula>
    </cfRule>
    <cfRule type="cellIs" dxfId="81" priority="26" stopIfTrue="1" operator="equal">
      <formula>"Mandatory"</formula>
    </cfRule>
  </conditionalFormatting>
  <conditionalFormatting sqref="B5:B7">
    <cfRule type="cellIs" dxfId="80" priority="23" stopIfTrue="1" operator="equal">
      <formula>"Mandatory"</formula>
    </cfRule>
    <cfRule type="cellIs" dxfId="79" priority="24" stopIfTrue="1" operator="equal">
      <formula>"Desirable"</formula>
    </cfRule>
  </conditionalFormatting>
  <conditionalFormatting sqref="B5:B7">
    <cfRule type="cellIs" dxfId="78" priority="22" stopIfTrue="1" operator="equal">
      <formula>"Extremely Advantageous"</formula>
    </cfRule>
  </conditionalFormatting>
  <conditionalFormatting sqref="B9:B22">
    <cfRule type="cellIs" dxfId="77" priority="13" operator="equal">
      <formula>"Mandatory"</formula>
    </cfRule>
  </conditionalFormatting>
  <conditionalFormatting sqref="B9:B22">
    <cfRule type="cellIs" dxfId="76" priority="11" operator="equal">
      <formula>"Mandatory"</formula>
    </cfRule>
    <cfRule type="cellIs" dxfId="75" priority="12" stopIfTrue="1" operator="equal">
      <formula>"Mandatory"</formula>
    </cfRule>
  </conditionalFormatting>
  <conditionalFormatting sqref="B9:B22">
    <cfRule type="cellIs" dxfId="74" priority="9" operator="equal">
      <formula>"Crucial"</formula>
    </cfRule>
    <cfRule type="cellIs" dxfId="73" priority="10" stopIfTrue="1" operator="equal">
      <formula>"Mandatory"</formula>
    </cfRule>
  </conditionalFormatting>
  <conditionalFormatting sqref="B9:B22">
    <cfRule type="cellIs" dxfId="72" priority="7" stopIfTrue="1" operator="equal">
      <formula>"Mandatory"</formula>
    </cfRule>
    <cfRule type="cellIs" dxfId="71" priority="8" stopIfTrue="1" operator="equal">
      <formula>"Desirable"</formula>
    </cfRule>
  </conditionalFormatting>
  <conditionalFormatting sqref="G5:G7">
    <cfRule type="cellIs" dxfId="70" priority="4" stopIfTrue="1" operator="equal">
      <formula>"Exception"</formula>
    </cfRule>
    <cfRule type="cellIs" dxfId="69" priority="5" stopIfTrue="1" operator="equal">
      <formula>"Select from Drop Down List"</formula>
    </cfRule>
  </conditionalFormatting>
  <conditionalFormatting sqref="G9:G22">
    <cfRule type="cellIs" dxfId="68" priority="2" stopIfTrue="1" operator="equal">
      <formula>"Exception"</formula>
    </cfRule>
    <cfRule type="cellIs" dxfId="67"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66 B5:B22">
      <formula1>SpecType</formula1>
    </dataValidation>
    <dataValidation type="list" allowBlank="1" showInputMessage="1" showErrorMessage="1" sqref="E5:E7 E9:E22">
      <formula1>Existing</formula1>
    </dataValidation>
    <dataValidation type="list" allowBlank="1" showInputMessage="1" showErrorMessage="1" sqref="G5:G7 G9:G22">
      <formula1>Availability</formula1>
    </dataValidation>
  </dataValidations>
  <pageMargins left="0.25" right="0.25" top="0.75" bottom="0.75" header="0.3"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Requirements&amp;R&amp;"Arial,Bold"&amp;10Page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4" r:id="rId4" name="Group Box 2">
              <controlPr defaultSize="0" autoFill="0" autoPict="0">
                <anchor moveWithCells="1">
                  <from>
                    <xdr:col>7</xdr:col>
                    <xdr:colOff>0</xdr:colOff>
                    <xdr:row>4</xdr:row>
                    <xdr:rowOff>47625</xdr:rowOff>
                  </from>
                  <to>
                    <xdr:col>13</xdr:col>
                    <xdr:colOff>495300</xdr:colOff>
                    <xdr:row>5</xdr:row>
                    <xdr:rowOff>0</xdr:rowOff>
                  </to>
                </anchor>
              </controlPr>
            </control>
          </mc:Choice>
        </mc:AlternateContent>
        <mc:AlternateContent xmlns:mc="http://schemas.openxmlformats.org/markup-compatibility/2006">
          <mc:Choice Requires="x14">
            <control shapeId="64515" r:id="rId5" name="Group Box 3">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4516" r:id="rId6" name="Group Box 4">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4517" r:id="rId7" name="Group Box 5">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00B0F0"/>
    <pageSetUpPr fitToPage="1"/>
  </sheetPr>
  <dimension ref="A1:K117"/>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266" customWidth="1"/>
    <col min="2" max="2" width="14.7109375" style="266" customWidth="1"/>
    <col min="3" max="3" width="65.7109375" style="267" customWidth="1"/>
    <col min="4" max="4" width="65.7109375" style="379" customWidth="1"/>
    <col min="5" max="6" width="6.7109375" style="379" hidden="1" customWidth="1"/>
    <col min="7" max="7" width="30.7109375" style="379" customWidth="1"/>
    <col min="8" max="10" width="9.140625" style="12" hidden="1" customWidth="1"/>
    <col min="11" max="11" width="10.85546875" style="12" hidden="1" customWidth="1"/>
    <col min="12" max="12" width="9.140625" style="12" customWidth="1"/>
    <col min="13" max="16384" width="9.140625" style="12"/>
  </cols>
  <sheetData>
    <row r="1" spans="1:11" ht="25.5" customHeight="1" x14ac:dyDescent="0.2">
      <c r="A1" s="523"/>
      <c r="B1" s="443" t="s">
        <v>1868</v>
      </c>
      <c r="C1" s="444"/>
      <c r="D1" s="135"/>
      <c r="E1" s="445"/>
      <c r="F1" s="446"/>
      <c r="G1" s="446"/>
    </row>
    <row r="2" spans="1:11" ht="133.5" customHeight="1" thickBot="1" x14ac:dyDescent="0.25">
      <c r="A2" s="523"/>
      <c r="B2" s="522" t="s">
        <v>1869</v>
      </c>
      <c r="C2" s="522"/>
      <c r="D2" s="522"/>
      <c r="E2" s="522"/>
      <c r="F2" s="522"/>
      <c r="G2" s="522"/>
    </row>
    <row r="3" spans="1:11" s="9" customFormat="1" ht="42.75" customHeight="1" thickBot="1" x14ac:dyDescent="0.3">
      <c r="A3" s="456" t="s">
        <v>3</v>
      </c>
      <c r="B3" s="456" t="s">
        <v>41</v>
      </c>
      <c r="C3" s="456" t="s">
        <v>1891</v>
      </c>
      <c r="D3" s="457" t="str">
        <f>'Support Data'!A24</f>
        <v>Vendor Work Area</v>
      </c>
      <c r="E3" s="464" t="str">
        <f>'Support Data'!A43</f>
        <v>Existing Functionality</v>
      </c>
      <c r="F3" s="465" t="s">
        <v>42</v>
      </c>
      <c r="G3" s="456" t="str">
        <f>'Support Data'!A21</f>
        <v>Availability</v>
      </c>
      <c r="H3" s="77" t="s">
        <v>73</v>
      </c>
      <c r="I3" s="78" t="s">
        <v>540</v>
      </c>
      <c r="J3" s="78" t="s">
        <v>541</v>
      </c>
      <c r="K3" s="78" t="s">
        <v>507</v>
      </c>
    </row>
    <row r="4" spans="1:11" s="11" customFormat="1" x14ac:dyDescent="0.2">
      <c r="A4" s="467" t="s">
        <v>1890</v>
      </c>
      <c r="B4" s="271"/>
      <c r="C4" s="272"/>
      <c r="D4" s="273"/>
      <c r="E4" s="272"/>
      <c r="F4" s="272"/>
      <c r="G4" s="274"/>
      <c r="H4" s="15">
        <f>COUNTA(B5:B117)</f>
        <v>106</v>
      </c>
      <c r="I4" s="46"/>
      <c r="J4" s="5"/>
      <c r="K4" s="46">
        <f>SUM(K5:K117)</f>
        <v>0</v>
      </c>
    </row>
    <row r="5" spans="1:11" s="14" customFormat="1" ht="45" customHeight="1" x14ac:dyDescent="0.2">
      <c r="A5" s="247" t="s">
        <v>310</v>
      </c>
      <c r="B5" s="182" t="s">
        <v>579</v>
      </c>
      <c r="C5" s="249" t="s">
        <v>1092</v>
      </c>
      <c r="D5" s="250"/>
      <c r="E5" s="171"/>
      <c r="F5" s="172">
        <v>1</v>
      </c>
      <c r="G5" s="147" t="s">
        <v>1760</v>
      </c>
      <c r="H5" s="82">
        <f>COUNTIF(G:G,"=Select from Drop Down List")</f>
        <v>106</v>
      </c>
      <c r="I5" s="83">
        <f t="shared" ref="I5:I17" si="0">IF(NOT(ISBLANK($B5)),VLOOKUP($B5,SpecData,2,FALSE),"")</f>
        <v>1</v>
      </c>
      <c r="J5" s="84">
        <f t="shared" ref="J5:J68" si="1">VLOOKUP(G5,AvailabilityData,2,FALSE)</f>
        <v>0</v>
      </c>
      <c r="K5" s="85">
        <f t="shared" ref="K5:K68" si="2">I5*J5</f>
        <v>0</v>
      </c>
    </row>
    <row r="6" spans="1:11" s="14" customFormat="1" ht="45" customHeight="1" x14ac:dyDescent="0.2">
      <c r="A6" s="247" t="s">
        <v>311</v>
      </c>
      <c r="B6" s="182" t="s">
        <v>579</v>
      </c>
      <c r="C6" s="249" t="s">
        <v>1093</v>
      </c>
      <c r="D6" s="251"/>
      <c r="E6" s="171"/>
      <c r="F6" s="172">
        <v>1</v>
      </c>
      <c r="G6" s="147" t="s">
        <v>1760</v>
      </c>
      <c r="H6" s="82">
        <f>COUNTIF(G:G,"=Function Available")</f>
        <v>0</v>
      </c>
      <c r="I6" s="83">
        <f t="shared" si="0"/>
        <v>1</v>
      </c>
      <c r="J6" s="84">
        <f t="shared" si="1"/>
        <v>0</v>
      </c>
      <c r="K6" s="85">
        <f t="shared" si="2"/>
        <v>0</v>
      </c>
    </row>
    <row r="7" spans="1:11" s="14" customFormat="1" ht="30" customHeight="1" x14ac:dyDescent="0.2">
      <c r="A7" s="247" t="s">
        <v>312</v>
      </c>
      <c r="B7" s="182" t="s">
        <v>579</v>
      </c>
      <c r="C7" s="150" t="s">
        <v>1094</v>
      </c>
      <c r="D7" s="173"/>
      <c r="E7" s="171"/>
      <c r="F7" s="172">
        <v>1</v>
      </c>
      <c r="G7" s="147" t="s">
        <v>1760</v>
      </c>
      <c r="H7" s="82">
        <f>COUNTIF(F:G,"=Function Not Available")</f>
        <v>0</v>
      </c>
      <c r="I7" s="83">
        <f t="shared" si="0"/>
        <v>1</v>
      </c>
      <c r="J7" s="84">
        <f t="shared" si="1"/>
        <v>0</v>
      </c>
      <c r="K7" s="85">
        <f t="shared" si="2"/>
        <v>0</v>
      </c>
    </row>
    <row r="8" spans="1:11" s="14" customFormat="1" ht="30" customHeight="1" x14ac:dyDescent="0.2">
      <c r="A8" s="247" t="s">
        <v>313</v>
      </c>
      <c r="B8" s="182" t="s">
        <v>579</v>
      </c>
      <c r="C8" s="150" t="s">
        <v>1095</v>
      </c>
      <c r="D8" s="173"/>
      <c r="E8" s="171"/>
      <c r="F8" s="172">
        <v>1</v>
      </c>
      <c r="G8" s="147" t="s">
        <v>1760</v>
      </c>
      <c r="H8" s="82">
        <f>COUNTIF(G:G,"=Exception")</f>
        <v>0</v>
      </c>
      <c r="I8" s="83">
        <f t="shared" si="0"/>
        <v>1</v>
      </c>
      <c r="J8" s="84">
        <f t="shared" si="1"/>
        <v>0</v>
      </c>
      <c r="K8" s="85">
        <f t="shared" si="2"/>
        <v>0</v>
      </c>
    </row>
    <row r="9" spans="1:11" s="14" customFormat="1" ht="30" customHeight="1" x14ac:dyDescent="0.2">
      <c r="A9" s="247" t="s">
        <v>314</v>
      </c>
      <c r="B9" s="182" t="s">
        <v>579</v>
      </c>
      <c r="C9" s="150" t="s">
        <v>1096</v>
      </c>
      <c r="D9" s="474"/>
      <c r="E9" s="171"/>
      <c r="F9" s="172">
        <v>1</v>
      </c>
      <c r="G9" s="147" t="s">
        <v>1760</v>
      </c>
      <c r="H9" s="90">
        <f>COUNTIFS(B:B,"=Highly Advantageous",G:G,"=Select from Drop Down List")</f>
        <v>0</v>
      </c>
      <c r="I9" s="83">
        <f t="shared" si="0"/>
        <v>1</v>
      </c>
      <c r="J9" s="84">
        <f t="shared" si="1"/>
        <v>0</v>
      </c>
      <c r="K9" s="85">
        <f t="shared" si="2"/>
        <v>0</v>
      </c>
    </row>
    <row r="10" spans="1:11" s="14" customFormat="1" ht="30" customHeight="1" x14ac:dyDescent="0.2">
      <c r="A10" s="247" t="s">
        <v>381</v>
      </c>
      <c r="B10" s="182" t="s">
        <v>579</v>
      </c>
      <c r="C10" s="150" t="s">
        <v>1097</v>
      </c>
      <c r="D10" s="474"/>
      <c r="E10" s="171"/>
      <c r="F10" s="172">
        <v>1</v>
      </c>
      <c r="G10" s="147" t="s">
        <v>1760</v>
      </c>
      <c r="H10" s="90">
        <f>COUNTIFS(B:B,"=Highly Advantageous",G:G,"=Function Available")</f>
        <v>0</v>
      </c>
      <c r="I10" s="83">
        <f t="shared" si="0"/>
        <v>1</v>
      </c>
      <c r="J10" s="84">
        <f t="shared" si="1"/>
        <v>0</v>
      </c>
      <c r="K10" s="85">
        <f t="shared" si="2"/>
        <v>0</v>
      </c>
    </row>
    <row r="11" spans="1:11" s="14" customFormat="1" ht="30" customHeight="1" x14ac:dyDescent="0.2">
      <c r="A11" s="247" t="s">
        <v>382</v>
      </c>
      <c r="B11" s="182" t="s">
        <v>579</v>
      </c>
      <c r="C11" s="150" t="s">
        <v>1098</v>
      </c>
      <c r="D11" s="474"/>
      <c r="E11" s="171"/>
      <c r="F11" s="172">
        <v>1</v>
      </c>
      <c r="G11" s="147" t="s">
        <v>1760</v>
      </c>
      <c r="H11" s="90">
        <f>COUNTIFS(B:B,"=Highly Advantageous",G:G,"=Function Not Available")</f>
        <v>0</v>
      </c>
      <c r="I11" s="83">
        <f t="shared" si="0"/>
        <v>1</v>
      </c>
      <c r="J11" s="84">
        <f t="shared" si="1"/>
        <v>0</v>
      </c>
      <c r="K11" s="85">
        <f t="shared" si="2"/>
        <v>0</v>
      </c>
    </row>
    <row r="12" spans="1:11" s="14" customFormat="1" ht="30" customHeight="1" x14ac:dyDescent="0.2">
      <c r="A12" s="247" t="s">
        <v>383</v>
      </c>
      <c r="B12" s="182" t="s">
        <v>579</v>
      </c>
      <c r="C12" s="143" t="s">
        <v>1099</v>
      </c>
      <c r="D12" s="474"/>
      <c r="E12" s="171"/>
      <c r="F12" s="172">
        <v>1</v>
      </c>
      <c r="G12" s="147" t="s">
        <v>1760</v>
      </c>
      <c r="H12" s="90">
        <f>COUNTIFS(B:B,"=Highly Advantageous",G:G,"=Exception")</f>
        <v>0</v>
      </c>
      <c r="I12" s="83">
        <f t="shared" si="0"/>
        <v>1</v>
      </c>
      <c r="J12" s="84">
        <f t="shared" si="1"/>
        <v>0</v>
      </c>
      <c r="K12" s="85">
        <f t="shared" si="2"/>
        <v>0</v>
      </c>
    </row>
    <row r="13" spans="1:11" s="14" customFormat="1" ht="30" customHeight="1" x14ac:dyDescent="0.2">
      <c r="A13" s="247" t="s">
        <v>484</v>
      </c>
      <c r="B13" s="182" t="s">
        <v>579</v>
      </c>
      <c r="C13" s="143" t="s">
        <v>580</v>
      </c>
      <c r="D13" s="469"/>
      <c r="E13" s="171"/>
      <c r="F13" s="172">
        <v>1</v>
      </c>
      <c r="G13" s="147" t="s">
        <v>1760</v>
      </c>
      <c r="H13" s="115">
        <f>COUNTIFS(B:B,"=Advantageous",G:G,"=Select from Drop Down List")</f>
        <v>106</v>
      </c>
      <c r="I13" s="83">
        <f t="shared" si="0"/>
        <v>1</v>
      </c>
      <c r="J13" s="84">
        <f t="shared" si="1"/>
        <v>0</v>
      </c>
      <c r="K13" s="85">
        <f t="shared" si="2"/>
        <v>0</v>
      </c>
    </row>
    <row r="14" spans="1:11" s="14" customFormat="1" ht="45" customHeight="1" x14ac:dyDescent="0.2">
      <c r="A14" s="247" t="s">
        <v>485</v>
      </c>
      <c r="B14" s="182" t="s">
        <v>579</v>
      </c>
      <c r="C14" s="249" t="s">
        <v>1100</v>
      </c>
      <c r="D14" s="250"/>
      <c r="E14" s="171"/>
      <c r="F14" s="172">
        <v>1</v>
      </c>
      <c r="G14" s="147" t="s">
        <v>1760</v>
      </c>
      <c r="H14" s="115">
        <f>COUNTIFS(B:B,"=Advantageous",G:G,"=Function Available")</f>
        <v>0</v>
      </c>
      <c r="I14" s="83">
        <f t="shared" si="0"/>
        <v>1</v>
      </c>
      <c r="J14" s="84">
        <f t="shared" si="1"/>
        <v>0</v>
      </c>
      <c r="K14" s="85">
        <f t="shared" si="2"/>
        <v>0</v>
      </c>
    </row>
    <row r="15" spans="1:11" s="14" customFormat="1" ht="30" customHeight="1" x14ac:dyDescent="0.2">
      <c r="A15" s="247" t="s">
        <v>486</v>
      </c>
      <c r="B15" s="182" t="s">
        <v>579</v>
      </c>
      <c r="C15" s="249" t="s">
        <v>1101</v>
      </c>
      <c r="D15" s="251"/>
      <c r="E15" s="171"/>
      <c r="F15" s="172">
        <v>1</v>
      </c>
      <c r="G15" s="147" t="s">
        <v>1760</v>
      </c>
      <c r="H15" s="115">
        <f>COUNTIFS(B:B,"=Advantageous",G:G,"=Function Not Available")</f>
        <v>0</v>
      </c>
      <c r="I15" s="83">
        <f t="shared" si="0"/>
        <v>1</v>
      </c>
      <c r="J15" s="84">
        <f t="shared" si="1"/>
        <v>0</v>
      </c>
      <c r="K15" s="85">
        <f t="shared" si="2"/>
        <v>0</v>
      </c>
    </row>
    <row r="16" spans="1:11" s="14" customFormat="1" ht="45" customHeight="1" x14ac:dyDescent="0.2">
      <c r="A16" s="247" t="s">
        <v>487</v>
      </c>
      <c r="B16" s="182" t="s">
        <v>579</v>
      </c>
      <c r="C16" s="264" t="s">
        <v>1102</v>
      </c>
      <c r="D16" s="261"/>
      <c r="E16" s="171"/>
      <c r="F16" s="172">
        <v>1</v>
      </c>
      <c r="G16" s="147" t="s">
        <v>1760</v>
      </c>
      <c r="H16" s="115">
        <f>COUNTIFS(B:B,"=Advantageous",G:G,"=Exception")</f>
        <v>0</v>
      </c>
      <c r="I16" s="83">
        <f t="shared" si="0"/>
        <v>1</v>
      </c>
      <c r="J16" s="84">
        <f t="shared" si="1"/>
        <v>0</v>
      </c>
      <c r="K16" s="85">
        <f t="shared" si="2"/>
        <v>0</v>
      </c>
    </row>
    <row r="17" spans="1:11" s="14" customFormat="1" ht="45" customHeight="1" x14ac:dyDescent="0.2">
      <c r="A17" s="252" t="s">
        <v>488</v>
      </c>
      <c r="B17" s="207" t="s">
        <v>579</v>
      </c>
      <c r="C17" s="351" t="s">
        <v>1103</v>
      </c>
      <c r="D17" s="476"/>
      <c r="E17" s="216"/>
      <c r="F17" s="255">
        <v>1</v>
      </c>
      <c r="G17" s="218" t="s">
        <v>1760</v>
      </c>
      <c r="H17" s="13"/>
      <c r="I17" s="83">
        <f t="shared" si="0"/>
        <v>1</v>
      </c>
      <c r="J17" s="84">
        <f t="shared" si="1"/>
        <v>0</v>
      </c>
      <c r="K17" s="85">
        <f t="shared" si="2"/>
        <v>0</v>
      </c>
    </row>
    <row r="18" spans="1:11" s="14" customFormat="1" ht="30" customHeight="1" x14ac:dyDescent="0.2">
      <c r="A18" s="256"/>
      <c r="B18" s="185"/>
      <c r="C18" s="372" t="s">
        <v>1223</v>
      </c>
      <c r="D18" s="325"/>
      <c r="E18" s="372"/>
      <c r="F18" s="196"/>
      <c r="G18" s="275"/>
      <c r="H18" s="16"/>
      <c r="I18" s="83"/>
      <c r="J18" s="84"/>
      <c r="K18" s="85"/>
    </row>
    <row r="19" spans="1:11" s="14" customFormat="1" ht="30" customHeight="1" x14ac:dyDescent="0.2">
      <c r="A19" s="247" t="s">
        <v>489</v>
      </c>
      <c r="B19" s="142" t="s">
        <v>579</v>
      </c>
      <c r="C19" s="360" t="s">
        <v>1225</v>
      </c>
      <c r="D19" s="251"/>
      <c r="E19" s="221"/>
      <c r="F19" s="380"/>
      <c r="G19" s="218" t="s">
        <v>1760</v>
      </c>
      <c r="H19" s="16"/>
      <c r="I19" s="83">
        <f t="shared" ref="I19:I48" si="3">IF(NOT(ISBLANK($B19)),VLOOKUP($B19,SpecData,2,FALSE),"")</f>
        <v>1</v>
      </c>
      <c r="J19" s="84">
        <f t="shared" si="1"/>
        <v>0</v>
      </c>
      <c r="K19" s="85">
        <f t="shared" si="2"/>
        <v>0</v>
      </c>
    </row>
    <row r="20" spans="1:11" s="14" customFormat="1" ht="30" customHeight="1" x14ac:dyDescent="0.2">
      <c r="A20" s="247" t="s">
        <v>490</v>
      </c>
      <c r="B20" s="182" t="s">
        <v>579</v>
      </c>
      <c r="C20" s="361" t="s">
        <v>334</v>
      </c>
      <c r="D20" s="250"/>
      <c r="E20" s="171"/>
      <c r="F20" s="381"/>
      <c r="G20" s="218" t="s">
        <v>1760</v>
      </c>
      <c r="H20" s="16"/>
      <c r="I20" s="83">
        <f t="shared" si="3"/>
        <v>1</v>
      </c>
      <c r="J20" s="84">
        <f t="shared" si="1"/>
        <v>0</v>
      </c>
      <c r="K20" s="85">
        <f t="shared" si="2"/>
        <v>0</v>
      </c>
    </row>
    <row r="21" spans="1:11" s="14" customFormat="1" ht="30" customHeight="1" x14ac:dyDescent="0.2">
      <c r="A21" s="247" t="s">
        <v>491</v>
      </c>
      <c r="B21" s="182" t="s">
        <v>579</v>
      </c>
      <c r="C21" s="361" t="s">
        <v>1224</v>
      </c>
      <c r="D21" s="250"/>
      <c r="E21" s="171"/>
      <c r="F21" s="381"/>
      <c r="G21" s="218" t="s">
        <v>1760</v>
      </c>
      <c r="H21" s="16"/>
      <c r="I21" s="83">
        <f t="shared" si="3"/>
        <v>1</v>
      </c>
      <c r="J21" s="84">
        <f t="shared" si="1"/>
        <v>0</v>
      </c>
      <c r="K21" s="85">
        <f t="shared" si="2"/>
        <v>0</v>
      </c>
    </row>
    <row r="22" spans="1:11" s="14" customFormat="1" ht="30" customHeight="1" x14ac:dyDescent="0.2">
      <c r="A22" s="247" t="s">
        <v>1724</v>
      </c>
      <c r="B22" s="182" t="s">
        <v>579</v>
      </c>
      <c r="C22" s="361" t="s">
        <v>658</v>
      </c>
      <c r="D22" s="250"/>
      <c r="E22" s="171"/>
      <c r="F22" s="381"/>
      <c r="G22" s="218" t="s">
        <v>1760</v>
      </c>
      <c r="H22" s="16"/>
      <c r="I22" s="83">
        <f t="shared" si="3"/>
        <v>1</v>
      </c>
      <c r="J22" s="84">
        <f t="shared" si="1"/>
        <v>0</v>
      </c>
      <c r="K22" s="85">
        <f t="shared" si="2"/>
        <v>0</v>
      </c>
    </row>
    <row r="23" spans="1:11" s="14" customFormat="1" ht="30" customHeight="1" x14ac:dyDescent="0.2">
      <c r="A23" s="247" t="s">
        <v>1725</v>
      </c>
      <c r="B23" s="182" t="s">
        <v>579</v>
      </c>
      <c r="C23" s="361" t="s">
        <v>1226</v>
      </c>
      <c r="D23" s="250"/>
      <c r="E23" s="171"/>
      <c r="F23" s="381"/>
      <c r="G23" s="218" t="s">
        <v>1760</v>
      </c>
      <c r="H23" s="16"/>
      <c r="I23" s="83">
        <f t="shared" si="3"/>
        <v>1</v>
      </c>
      <c r="J23" s="84">
        <f t="shared" si="1"/>
        <v>0</v>
      </c>
      <c r="K23" s="85">
        <f t="shared" si="2"/>
        <v>0</v>
      </c>
    </row>
    <row r="24" spans="1:11" s="14" customFormat="1" ht="30" customHeight="1" x14ac:dyDescent="0.2">
      <c r="A24" s="247" t="s">
        <v>1726</v>
      </c>
      <c r="B24" s="182" t="s">
        <v>579</v>
      </c>
      <c r="C24" s="361" t="s">
        <v>1227</v>
      </c>
      <c r="D24" s="250"/>
      <c r="E24" s="171"/>
      <c r="F24" s="381"/>
      <c r="G24" s="218" t="s">
        <v>1760</v>
      </c>
      <c r="H24" s="16"/>
      <c r="I24" s="83">
        <f t="shared" si="3"/>
        <v>1</v>
      </c>
      <c r="J24" s="84">
        <f t="shared" si="1"/>
        <v>0</v>
      </c>
      <c r="K24" s="85">
        <f t="shared" si="2"/>
        <v>0</v>
      </c>
    </row>
    <row r="25" spans="1:11" s="14" customFormat="1" ht="30" customHeight="1" x14ac:dyDescent="0.2">
      <c r="A25" s="247" t="s">
        <v>1727</v>
      </c>
      <c r="B25" s="182" t="s">
        <v>579</v>
      </c>
      <c r="C25" s="361" t="s">
        <v>1228</v>
      </c>
      <c r="D25" s="250"/>
      <c r="E25" s="171"/>
      <c r="F25" s="381"/>
      <c r="G25" s="218" t="s">
        <v>1760</v>
      </c>
      <c r="H25" s="16"/>
      <c r="I25" s="83">
        <f t="shared" si="3"/>
        <v>1</v>
      </c>
      <c r="J25" s="84">
        <f t="shared" si="1"/>
        <v>0</v>
      </c>
      <c r="K25" s="85">
        <f t="shared" si="2"/>
        <v>0</v>
      </c>
    </row>
    <row r="26" spans="1:11" s="14" customFormat="1" ht="30" customHeight="1" x14ac:dyDescent="0.2">
      <c r="A26" s="247" t="s">
        <v>1728</v>
      </c>
      <c r="B26" s="182" t="s">
        <v>579</v>
      </c>
      <c r="C26" s="361" t="s">
        <v>8</v>
      </c>
      <c r="D26" s="250"/>
      <c r="E26" s="171"/>
      <c r="F26" s="381"/>
      <c r="G26" s="218" t="s">
        <v>1760</v>
      </c>
      <c r="H26" s="16"/>
      <c r="I26" s="83">
        <f t="shared" si="3"/>
        <v>1</v>
      </c>
      <c r="J26" s="84">
        <f t="shared" si="1"/>
        <v>0</v>
      </c>
      <c r="K26" s="85">
        <f t="shared" si="2"/>
        <v>0</v>
      </c>
    </row>
    <row r="27" spans="1:11" s="14" customFormat="1" ht="30" customHeight="1" x14ac:dyDescent="0.2">
      <c r="A27" s="247" t="s">
        <v>1729</v>
      </c>
      <c r="B27" s="182" t="s">
        <v>579</v>
      </c>
      <c r="C27" s="361" t="s">
        <v>1127</v>
      </c>
      <c r="D27" s="250"/>
      <c r="E27" s="171"/>
      <c r="F27" s="381"/>
      <c r="G27" s="218" t="s">
        <v>1760</v>
      </c>
      <c r="H27" s="16"/>
      <c r="I27" s="83">
        <f t="shared" si="3"/>
        <v>1</v>
      </c>
      <c r="J27" s="84">
        <f t="shared" si="1"/>
        <v>0</v>
      </c>
      <c r="K27" s="85">
        <f t="shared" si="2"/>
        <v>0</v>
      </c>
    </row>
    <row r="28" spans="1:11" s="14" customFormat="1" ht="30" customHeight="1" x14ac:dyDescent="0.2">
      <c r="A28" s="247" t="s">
        <v>1730</v>
      </c>
      <c r="B28" s="182" t="s">
        <v>579</v>
      </c>
      <c r="C28" s="361" t="s">
        <v>1230</v>
      </c>
      <c r="D28" s="250"/>
      <c r="E28" s="171"/>
      <c r="F28" s="381"/>
      <c r="G28" s="218" t="s">
        <v>1760</v>
      </c>
      <c r="H28" s="16"/>
      <c r="I28" s="83">
        <f t="shared" si="3"/>
        <v>1</v>
      </c>
      <c r="J28" s="84">
        <f t="shared" si="1"/>
        <v>0</v>
      </c>
      <c r="K28" s="85">
        <f t="shared" si="2"/>
        <v>0</v>
      </c>
    </row>
    <row r="29" spans="1:11" s="14" customFormat="1" ht="30" customHeight="1" x14ac:dyDescent="0.2">
      <c r="A29" s="247" t="s">
        <v>1731</v>
      </c>
      <c r="B29" s="182" t="s">
        <v>579</v>
      </c>
      <c r="C29" s="361" t="s">
        <v>1126</v>
      </c>
      <c r="D29" s="250"/>
      <c r="E29" s="171"/>
      <c r="F29" s="381"/>
      <c r="G29" s="218" t="s">
        <v>1760</v>
      </c>
      <c r="H29" s="16"/>
      <c r="I29" s="83">
        <f t="shared" si="3"/>
        <v>1</v>
      </c>
      <c r="J29" s="84">
        <f t="shared" si="1"/>
        <v>0</v>
      </c>
      <c r="K29" s="85">
        <f t="shared" si="2"/>
        <v>0</v>
      </c>
    </row>
    <row r="30" spans="1:11" s="14" customFormat="1" ht="30" customHeight="1" x14ac:dyDescent="0.2">
      <c r="A30" s="247" t="s">
        <v>1732</v>
      </c>
      <c r="B30" s="182" t="s">
        <v>579</v>
      </c>
      <c r="C30" s="361" t="s">
        <v>1252</v>
      </c>
      <c r="D30" s="250"/>
      <c r="E30" s="171"/>
      <c r="F30" s="381"/>
      <c r="G30" s="218" t="s">
        <v>1760</v>
      </c>
      <c r="H30" s="16"/>
      <c r="I30" s="83">
        <f t="shared" si="3"/>
        <v>1</v>
      </c>
      <c r="J30" s="84">
        <f t="shared" si="1"/>
        <v>0</v>
      </c>
      <c r="K30" s="85">
        <f t="shared" si="2"/>
        <v>0</v>
      </c>
    </row>
    <row r="31" spans="1:11" s="14" customFormat="1" ht="30" customHeight="1" x14ac:dyDescent="0.2">
      <c r="A31" s="247" t="s">
        <v>1733</v>
      </c>
      <c r="B31" s="182" t="s">
        <v>579</v>
      </c>
      <c r="C31" s="361" t="s">
        <v>1231</v>
      </c>
      <c r="D31" s="250"/>
      <c r="E31" s="171"/>
      <c r="F31" s="381"/>
      <c r="G31" s="218" t="s">
        <v>1760</v>
      </c>
      <c r="H31" s="16"/>
      <c r="I31" s="83">
        <f t="shared" si="3"/>
        <v>1</v>
      </c>
      <c r="J31" s="84">
        <f t="shared" si="1"/>
        <v>0</v>
      </c>
      <c r="K31" s="85">
        <f t="shared" si="2"/>
        <v>0</v>
      </c>
    </row>
    <row r="32" spans="1:11" s="14" customFormat="1" ht="30" customHeight="1" x14ac:dyDescent="0.2">
      <c r="A32" s="247" t="s">
        <v>1734</v>
      </c>
      <c r="B32" s="182" t="s">
        <v>579</v>
      </c>
      <c r="C32" s="361" t="s">
        <v>1232</v>
      </c>
      <c r="D32" s="250"/>
      <c r="E32" s="171"/>
      <c r="F32" s="381"/>
      <c r="G32" s="218" t="s">
        <v>1760</v>
      </c>
      <c r="H32" s="16"/>
      <c r="I32" s="83">
        <f t="shared" si="3"/>
        <v>1</v>
      </c>
      <c r="J32" s="84">
        <f t="shared" si="1"/>
        <v>0</v>
      </c>
      <c r="K32" s="85">
        <f t="shared" si="2"/>
        <v>0</v>
      </c>
    </row>
    <row r="33" spans="1:11" s="14" customFormat="1" ht="30" customHeight="1" x14ac:dyDescent="0.2">
      <c r="A33" s="247" t="s">
        <v>1735</v>
      </c>
      <c r="B33" s="182" t="s">
        <v>579</v>
      </c>
      <c r="C33" s="361" t="s">
        <v>1259</v>
      </c>
      <c r="D33" s="250"/>
      <c r="E33" s="171"/>
      <c r="F33" s="381"/>
      <c r="G33" s="218" t="s">
        <v>1760</v>
      </c>
      <c r="H33" s="16"/>
      <c r="I33" s="83">
        <f t="shared" si="3"/>
        <v>1</v>
      </c>
      <c r="J33" s="84">
        <f t="shared" si="1"/>
        <v>0</v>
      </c>
      <c r="K33" s="85">
        <f t="shared" si="2"/>
        <v>0</v>
      </c>
    </row>
    <row r="34" spans="1:11" s="14" customFormat="1" ht="30" customHeight="1" x14ac:dyDescent="0.2">
      <c r="A34" s="247" t="s">
        <v>1736</v>
      </c>
      <c r="B34" s="182" t="s">
        <v>579</v>
      </c>
      <c r="C34" s="361" t="s">
        <v>1233</v>
      </c>
      <c r="D34" s="250"/>
      <c r="E34" s="171"/>
      <c r="F34" s="381"/>
      <c r="G34" s="218" t="s">
        <v>1760</v>
      </c>
      <c r="H34" s="16"/>
      <c r="I34" s="83">
        <f t="shared" si="3"/>
        <v>1</v>
      </c>
      <c r="J34" s="84">
        <f t="shared" si="1"/>
        <v>0</v>
      </c>
      <c r="K34" s="85">
        <f t="shared" si="2"/>
        <v>0</v>
      </c>
    </row>
    <row r="35" spans="1:11" s="14" customFormat="1" ht="30" customHeight="1" x14ac:dyDescent="0.2">
      <c r="A35" s="247" t="s">
        <v>1737</v>
      </c>
      <c r="B35" s="182" t="s">
        <v>579</v>
      </c>
      <c r="C35" s="361" t="s">
        <v>1234</v>
      </c>
      <c r="D35" s="250"/>
      <c r="E35" s="171"/>
      <c r="F35" s="381"/>
      <c r="G35" s="218" t="s">
        <v>1760</v>
      </c>
      <c r="H35" s="16"/>
      <c r="I35" s="83">
        <f t="shared" si="3"/>
        <v>1</v>
      </c>
      <c r="J35" s="84">
        <f t="shared" si="1"/>
        <v>0</v>
      </c>
      <c r="K35" s="85">
        <f t="shared" si="2"/>
        <v>0</v>
      </c>
    </row>
    <row r="36" spans="1:11" s="14" customFormat="1" ht="30" customHeight="1" x14ac:dyDescent="0.2">
      <c r="A36" s="247" t="s">
        <v>1738</v>
      </c>
      <c r="B36" s="182" t="s">
        <v>579</v>
      </c>
      <c r="C36" s="361" t="s">
        <v>1235</v>
      </c>
      <c r="D36" s="250"/>
      <c r="E36" s="171"/>
      <c r="F36" s="381"/>
      <c r="G36" s="218" t="s">
        <v>1760</v>
      </c>
      <c r="H36" s="16"/>
      <c r="I36" s="83">
        <f t="shared" si="3"/>
        <v>1</v>
      </c>
      <c r="J36" s="84">
        <f t="shared" si="1"/>
        <v>0</v>
      </c>
      <c r="K36" s="85">
        <f t="shared" si="2"/>
        <v>0</v>
      </c>
    </row>
    <row r="37" spans="1:11" s="14" customFormat="1" ht="30" customHeight="1" x14ac:dyDescent="0.2">
      <c r="A37" s="247" t="s">
        <v>1739</v>
      </c>
      <c r="B37" s="182" t="s">
        <v>579</v>
      </c>
      <c r="C37" s="361" t="s">
        <v>1236</v>
      </c>
      <c r="D37" s="250"/>
      <c r="E37" s="171"/>
      <c r="F37" s="381"/>
      <c r="G37" s="218" t="s">
        <v>1760</v>
      </c>
      <c r="H37" s="16"/>
      <c r="I37" s="83">
        <f t="shared" si="3"/>
        <v>1</v>
      </c>
      <c r="J37" s="84">
        <f t="shared" si="1"/>
        <v>0</v>
      </c>
      <c r="K37" s="85">
        <f t="shared" si="2"/>
        <v>0</v>
      </c>
    </row>
    <row r="38" spans="1:11" s="14" customFormat="1" ht="30" customHeight="1" x14ac:dyDescent="0.2">
      <c r="A38" s="247" t="s">
        <v>1740</v>
      </c>
      <c r="B38" s="182" t="s">
        <v>579</v>
      </c>
      <c r="C38" s="361" t="s">
        <v>1237</v>
      </c>
      <c r="D38" s="250"/>
      <c r="E38" s="171"/>
      <c r="F38" s="381"/>
      <c r="G38" s="218" t="s">
        <v>1760</v>
      </c>
      <c r="H38" s="16"/>
      <c r="I38" s="83">
        <f t="shared" si="3"/>
        <v>1</v>
      </c>
      <c r="J38" s="84">
        <f t="shared" si="1"/>
        <v>0</v>
      </c>
      <c r="K38" s="85">
        <f t="shared" si="2"/>
        <v>0</v>
      </c>
    </row>
    <row r="39" spans="1:11" s="14" customFormat="1" ht="30" customHeight="1" x14ac:dyDescent="0.2">
      <c r="A39" s="247" t="s">
        <v>1741</v>
      </c>
      <c r="B39" s="182" t="s">
        <v>579</v>
      </c>
      <c r="C39" s="361" t="s">
        <v>1238</v>
      </c>
      <c r="D39" s="250"/>
      <c r="E39" s="171"/>
      <c r="F39" s="381"/>
      <c r="G39" s="218" t="s">
        <v>1760</v>
      </c>
      <c r="H39" s="16"/>
      <c r="I39" s="83">
        <f t="shared" si="3"/>
        <v>1</v>
      </c>
      <c r="J39" s="84">
        <f t="shared" si="1"/>
        <v>0</v>
      </c>
      <c r="K39" s="85">
        <f t="shared" si="2"/>
        <v>0</v>
      </c>
    </row>
    <row r="40" spans="1:11" s="14" customFormat="1" ht="30" customHeight="1" x14ac:dyDescent="0.2">
      <c r="A40" s="247" t="s">
        <v>1742</v>
      </c>
      <c r="B40" s="182" t="s">
        <v>579</v>
      </c>
      <c r="C40" s="361" t="s">
        <v>1239</v>
      </c>
      <c r="D40" s="250"/>
      <c r="E40" s="171"/>
      <c r="F40" s="381"/>
      <c r="G40" s="218" t="s">
        <v>1760</v>
      </c>
      <c r="H40" s="16"/>
      <c r="I40" s="83">
        <f t="shared" si="3"/>
        <v>1</v>
      </c>
      <c r="J40" s="84">
        <f t="shared" si="1"/>
        <v>0</v>
      </c>
      <c r="K40" s="85">
        <f t="shared" si="2"/>
        <v>0</v>
      </c>
    </row>
    <row r="41" spans="1:11" s="14" customFormat="1" ht="30" customHeight="1" x14ac:dyDescent="0.2">
      <c r="A41" s="247" t="s">
        <v>1743</v>
      </c>
      <c r="B41" s="182" t="s">
        <v>579</v>
      </c>
      <c r="C41" s="361" t="s">
        <v>1229</v>
      </c>
      <c r="D41" s="250"/>
      <c r="E41" s="171"/>
      <c r="F41" s="381"/>
      <c r="G41" s="218" t="s">
        <v>1760</v>
      </c>
      <c r="H41" s="16"/>
      <c r="I41" s="83">
        <f t="shared" si="3"/>
        <v>1</v>
      </c>
      <c r="J41" s="84">
        <f t="shared" si="1"/>
        <v>0</v>
      </c>
      <c r="K41" s="85">
        <f t="shared" si="2"/>
        <v>0</v>
      </c>
    </row>
    <row r="42" spans="1:11" s="14" customFormat="1" ht="30" customHeight="1" x14ac:dyDescent="0.2">
      <c r="A42" s="247" t="s">
        <v>1744</v>
      </c>
      <c r="B42" s="182" t="s">
        <v>579</v>
      </c>
      <c r="C42" s="361" t="s">
        <v>1240</v>
      </c>
      <c r="D42" s="250"/>
      <c r="E42" s="171"/>
      <c r="F42" s="381"/>
      <c r="G42" s="218" t="s">
        <v>1760</v>
      </c>
      <c r="H42" s="16"/>
      <c r="I42" s="83">
        <f t="shared" si="3"/>
        <v>1</v>
      </c>
      <c r="J42" s="84">
        <f t="shared" si="1"/>
        <v>0</v>
      </c>
      <c r="K42" s="85">
        <f t="shared" si="2"/>
        <v>0</v>
      </c>
    </row>
    <row r="43" spans="1:11" s="14" customFormat="1" ht="30" customHeight="1" x14ac:dyDescent="0.2">
      <c r="A43" s="247" t="s">
        <v>1745</v>
      </c>
      <c r="B43" s="182" t="s">
        <v>579</v>
      </c>
      <c r="C43" s="361" t="s">
        <v>1241</v>
      </c>
      <c r="D43" s="250"/>
      <c r="E43" s="171"/>
      <c r="F43" s="381"/>
      <c r="G43" s="218" t="s">
        <v>1760</v>
      </c>
      <c r="H43" s="16"/>
      <c r="I43" s="83">
        <f t="shared" si="3"/>
        <v>1</v>
      </c>
      <c r="J43" s="84">
        <f t="shared" si="1"/>
        <v>0</v>
      </c>
      <c r="K43" s="85">
        <f t="shared" si="2"/>
        <v>0</v>
      </c>
    </row>
    <row r="44" spans="1:11" s="14" customFormat="1" ht="30" customHeight="1" x14ac:dyDescent="0.2">
      <c r="A44" s="247" t="s">
        <v>1746</v>
      </c>
      <c r="B44" s="182" t="s">
        <v>579</v>
      </c>
      <c r="C44" s="361" t="s">
        <v>1217</v>
      </c>
      <c r="D44" s="250"/>
      <c r="E44" s="171"/>
      <c r="F44" s="381"/>
      <c r="G44" s="218" t="s">
        <v>1760</v>
      </c>
      <c r="H44" s="16"/>
      <c r="I44" s="83">
        <f t="shared" si="3"/>
        <v>1</v>
      </c>
      <c r="J44" s="84">
        <f t="shared" si="1"/>
        <v>0</v>
      </c>
      <c r="K44" s="85">
        <f t="shared" si="2"/>
        <v>0</v>
      </c>
    </row>
    <row r="45" spans="1:11" s="14" customFormat="1" ht="30" customHeight="1" x14ac:dyDescent="0.2">
      <c r="A45" s="247" t="s">
        <v>1747</v>
      </c>
      <c r="B45" s="182" t="s">
        <v>579</v>
      </c>
      <c r="C45" s="361" t="s">
        <v>1242</v>
      </c>
      <c r="D45" s="250"/>
      <c r="E45" s="171"/>
      <c r="F45" s="381"/>
      <c r="G45" s="218" t="s">
        <v>1760</v>
      </c>
      <c r="H45" s="16"/>
      <c r="I45" s="83">
        <f t="shared" si="3"/>
        <v>1</v>
      </c>
      <c r="J45" s="84">
        <f t="shared" si="1"/>
        <v>0</v>
      </c>
      <c r="K45" s="85">
        <f t="shared" si="2"/>
        <v>0</v>
      </c>
    </row>
    <row r="46" spans="1:11" s="14" customFormat="1" ht="30" customHeight="1" x14ac:dyDescent="0.2">
      <c r="A46" s="247" t="s">
        <v>1748</v>
      </c>
      <c r="B46" s="182" t="s">
        <v>579</v>
      </c>
      <c r="C46" s="361" t="s">
        <v>1244</v>
      </c>
      <c r="D46" s="250"/>
      <c r="E46" s="171"/>
      <c r="F46" s="381"/>
      <c r="G46" s="218" t="s">
        <v>1760</v>
      </c>
      <c r="H46" s="16"/>
      <c r="I46" s="83">
        <f t="shared" si="3"/>
        <v>1</v>
      </c>
      <c r="J46" s="84">
        <f t="shared" si="1"/>
        <v>0</v>
      </c>
      <c r="K46" s="85">
        <f t="shared" si="2"/>
        <v>0</v>
      </c>
    </row>
    <row r="47" spans="1:11" s="14" customFormat="1" ht="30" customHeight="1" x14ac:dyDescent="0.2">
      <c r="A47" s="247" t="s">
        <v>1749</v>
      </c>
      <c r="B47" s="182" t="s">
        <v>579</v>
      </c>
      <c r="C47" s="361" t="s">
        <v>1243</v>
      </c>
      <c r="D47" s="250"/>
      <c r="E47" s="171"/>
      <c r="F47" s="381"/>
      <c r="G47" s="218" t="s">
        <v>1760</v>
      </c>
      <c r="H47" s="16"/>
      <c r="I47" s="83">
        <f t="shared" si="3"/>
        <v>1</v>
      </c>
      <c r="J47" s="84">
        <f t="shared" si="1"/>
        <v>0</v>
      </c>
      <c r="K47" s="85">
        <f t="shared" si="2"/>
        <v>0</v>
      </c>
    </row>
    <row r="48" spans="1:11" s="14" customFormat="1" ht="30" customHeight="1" x14ac:dyDescent="0.2">
      <c r="A48" s="247" t="s">
        <v>1750</v>
      </c>
      <c r="B48" s="182" t="s">
        <v>579</v>
      </c>
      <c r="C48" s="361" t="s">
        <v>1245</v>
      </c>
      <c r="D48" s="250"/>
      <c r="E48" s="171"/>
      <c r="F48" s="381"/>
      <c r="G48" s="218" t="s">
        <v>1760</v>
      </c>
      <c r="H48" s="16"/>
      <c r="I48" s="83">
        <f t="shared" si="3"/>
        <v>1</v>
      </c>
      <c r="J48" s="84">
        <f t="shared" si="1"/>
        <v>0</v>
      </c>
      <c r="K48" s="85">
        <f t="shared" si="2"/>
        <v>0</v>
      </c>
    </row>
    <row r="49" spans="1:11" s="14" customFormat="1" ht="30" customHeight="1" x14ac:dyDescent="0.2">
      <c r="A49" s="256"/>
      <c r="B49" s="336"/>
      <c r="C49" s="372" t="s">
        <v>1104</v>
      </c>
      <c r="D49" s="325"/>
      <c r="E49" s="372"/>
      <c r="F49" s="196"/>
      <c r="G49" s="275"/>
      <c r="H49" s="16"/>
      <c r="I49" s="83"/>
      <c r="J49" s="84"/>
      <c r="K49" s="85"/>
    </row>
    <row r="50" spans="1:11" s="14" customFormat="1" ht="30" customHeight="1" x14ac:dyDescent="0.2">
      <c r="A50" s="248" t="s">
        <v>1751</v>
      </c>
      <c r="B50" s="182" t="s">
        <v>579</v>
      </c>
      <c r="C50" s="374" t="s">
        <v>379</v>
      </c>
      <c r="D50" s="477"/>
      <c r="E50" s="171"/>
      <c r="F50" s="172">
        <v>1</v>
      </c>
      <c r="G50" s="147" t="s">
        <v>1760</v>
      </c>
      <c r="H50" s="13"/>
      <c r="I50" s="83">
        <f>IF(NOT(ISBLANK($B50)),VLOOKUP($B50,SpecData,2,FALSE),"")</f>
        <v>1</v>
      </c>
      <c r="J50" s="84">
        <f t="shared" si="1"/>
        <v>0</v>
      </c>
      <c r="K50" s="85">
        <f t="shared" si="2"/>
        <v>0</v>
      </c>
    </row>
    <row r="51" spans="1:11" s="14" customFormat="1" ht="30" customHeight="1" x14ac:dyDescent="0.2">
      <c r="A51" s="247" t="s">
        <v>1752</v>
      </c>
      <c r="B51" s="182" t="s">
        <v>579</v>
      </c>
      <c r="C51" s="374" t="s">
        <v>8</v>
      </c>
      <c r="D51" s="478"/>
      <c r="E51" s="171"/>
      <c r="F51" s="172">
        <v>1</v>
      </c>
      <c r="G51" s="218" t="s">
        <v>1760</v>
      </c>
      <c r="H51" s="13"/>
      <c r="I51" s="83">
        <f>IF(NOT(ISBLANK($B51)),VLOOKUP($B51,SpecData,2,FALSE),"")</f>
        <v>1</v>
      </c>
      <c r="J51" s="84">
        <f t="shared" si="1"/>
        <v>0</v>
      </c>
      <c r="K51" s="85">
        <f t="shared" si="2"/>
        <v>0</v>
      </c>
    </row>
    <row r="52" spans="1:11" s="14" customFormat="1" ht="30" customHeight="1" x14ac:dyDescent="0.2">
      <c r="A52" s="252" t="s">
        <v>1753</v>
      </c>
      <c r="B52" s="207" t="s">
        <v>579</v>
      </c>
      <c r="C52" s="382" t="s">
        <v>380</v>
      </c>
      <c r="D52" s="479"/>
      <c r="E52" s="216"/>
      <c r="F52" s="255">
        <v>1</v>
      </c>
      <c r="G52" s="218" t="s">
        <v>1760</v>
      </c>
      <c r="H52" s="13"/>
      <c r="I52" s="83">
        <f>IF(NOT(ISBLANK($B52)),VLOOKUP($B52,SpecData,2,FALSE),"")</f>
        <v>1</v>
      </c>
      <c r="J52" s="84">
        <f t="shared" si="1"/>
        <v>0</v>
      </c>
      <c r="K52" s="85">
        <f t="shared" si="2"/>
        <v>0</v>
      </c>
    </row>
    <row r="53" spans="1:11" ht="15" customHeight="1" x14ac:dyDescent="0.2">
      <c r="A53" s="467" t="s">
        <v>1208</v>
      </c>
      <c r="B53" s="271"/>
      <c r="C53" s="272"/>
      <c r="D53" s="273"/>
      <c r="E53" s="272"/>
      <c r="F53" s="272"/>
      <c r="G53" s="274"/>
      <c r="I53" s="83"/>
      <c r="J53" s="84"/>
      <c r="K53" s="85"/>
    </row>
    <row r="54" spans="1:11" ht="15" customHeight="1" x14ac:dyDescent="0.2">
      <c r="A54" s="467" t="s">
        <v>1209</v>
      </c>
      <c r="B54" s="383"/>
      <c r="C54" s="271"/>
      <c r="D54" s="325"/>
      <c r="E54" s="384"/>
      <c r="F54" s="384"/>
      <c r="G54" s="385"/>
      <c r="I54" s="83"/>
      <c r="J54" s="84"/>
      <c r="K54" s="85"/>
    </row>
    <row r="55" spans="1:11" ht="30" customHeight="1" x14ac:dyDescent="0.2">
      <c r="A55" s="247" t="s">
        <v>1765</v>
      </c>
      <c r="B55" s="142" t="s">
        <v>579</v>
      </c>
      <c r="C55" s="386" t="s">
        <v>1221</v>
      </c>
      <c r="D55" s="480"/>
      <c r="E55" s="221"/>
      <c r="F55" s="388"/>
      <c r="G55" s="364" t="s">
        <v>1760</v>
      </c>
      <c r="I55" s="83">
        <f>IF(NOT(ISBLANK($B55)),VLOOKUP($B55,SpecData,2,FALSE),"")</f>
        <v>1</v>
      </c>
      <c r="J55" s="84">
        <f t="shared" si="1"/>
        <v>0</v>
      </c>
      <c r="K55" s="85">
        <f t="shared" si="2"/>
        <v>0</v>
      </c>
    </row>
    <row r="56" spans="1:11" ht="30" customHeight="1" x14ac:dyDescent="0.2">
      <c r="A56" s="247" t="s">
        <v>1766</v>
      </c>
      <c r="B56" s="182" t="s">
        <v>579</v>
      </c>
      <c r="C56" s="389" t="s">
        <v>1222</v>
      </c>
      <c r="D56" s="376"/>
      <c r="E56" s="171"/>
      <c r="F56" s="390"/>
      <c r="G56" s="218" t="s">
        <v>1760</v>
      </c>
      <c r="I56" s="83">
        <f>IF(NOT(ISBLANK($B56)),VLOOKUP($B56,SpecData,2,FALSE),"")</f>
        <v>1</v>
      </c>
      <c r="J56" s="84">
        <f t="shared" si="1"/>
        <v>0</v>
      </c>
      <c r="K56" s="85">
        <f t="shared" si="2"/>
        <v>0</v>
      </c>
    </row>
    <row r="57" spans="1:11" ht="30" customHeight="1" x14ac:dyDescent="0.2">
      <c r="A57" s="247" t="s">
        <v>1767</v>
      </c>
      <c r="B57" s="182" t="s">
        <v>579</v>
      </c>
      <c r="C57" s="389" t="s">
        <v>1266</v>
      </c>
      <c r="D57" s="376"/>
      <c r="E57" s="171"/>
      <c r="F57" s="390"/>
      <c r="G57" s="218" t="s">
        <v>1760</v>
      </c>
      <c r="I57" s="83">
        <f>IF(NOT(ISBLANK($B57)),VLOOKUP($B57,SpecData,2,FALSE),"")</f>
        <v>1</v>
      </c>
      <c r="J57" s="84">
        <f t="shared" si="1"/>
        <v>0</v>
      </c>
      <c r="K57" s="85">
        <f t="shared" si="2"/>
        <v>0</v>
      </c>
    </row>
    <row r="58" spans="1:11" ht="15" customHeight="1" x14ac:dyDescent="0.2">
      <c r="A58" s="256"/>
      <c r="B58" s="185"/>
      <c r="C58" s="391" t="s">
        <v>1271</v>
      </c>
      <c r="D58" s="325"/>
      <c r="E58" s="384"/>
      <c r="F58" s="384"/>
      <c r="G58" s="385"/>
      <c r="I58" s="83"/>
      <c r="J58" s="84"/>
      <c r="K58" s="85"/>
    </row>
    <row r="59" spans="1:11" ht="30" customHeight="1" x14ac:dyDescent="0.2">
      <c r="A59" s="247" t="s">
        <v>1768</v>
      </c>
      <c r="B59" s="182" t="s">
        <v>579</v>
      </c>
      <c r="C59" s="202" t="s">
        <v>1857</v>
      </c>
      <c r="D59" s="376"/>
      <c r="E59" s="171"/>
      <c r="F59" s="390"/>
      <c r="G59" s="218" t="s">
        <v>1760</v>
      </c>
      <c r="I59" s="83">
        <f t="shared" ref="I59:I65" si="4">IF(NOT(ISBLANK($B59)),VLOOKUP($B59,SpecData,2,FALSE),"")</f>
        <v>1</v>
      </c>
      <c r="J59" s="84">
        <f t="shared" si="1"/>
        <v>0</v>
      </c>
      <c r="K59" s="85">
        <f t="shared" si="2"/>
        <v>0</v>
      </c>
    </row>
    <row r="60" spans="1:11" ht="30" customHeight="1" x14ac:dyDescent="0.2">
      <c r="A60" s="247" t="s">
        <v>1769</v>
      </c>
      <c r="B60" s="182" t="s">
        <v>579</v>
      </c>
      <c r="C60" s="202" t="s">
        <v>1858</v>
      </c>
      <c r="D60" s="376"/>
      <c r="E60" s="171"/>
      <c r="F60" s="390"/>
      <c r="G60" s="218" t="s">
        <v>1760</v>
      </c>
      <c r="I60" s="83">
        <f t="shared" si="4"/>
        <v>1</v>
      </c>
      <c r="J60" s="84">
        <f t="shared" si="1"/>
        <v>0</v>
      </c>
      <c r="K60" s="85">
        <f t="shared" si="2"/>
        <v>0</v>
      </c>
    </row>
    <row r="61" spans="1:11" ht="30" customHeight="1" x14ac:dyDescent="0.2">
      <c r="A61" s="247" t="s">
        <v>1770</v>
      </c>
      <c r="B61" s="182" t="s">
        <v>579</v>
      </c>
      <c r="C61" s="202" t="s">
        <v>1867</v>
      </c>
      <c r="D61" s="376"/>
      <c r="E61" s="171"/>
      <c r="F61" s="390"/>
      <c r="G61" s="218" t="s">
        <v>1760</v>
      </c>
      <c r="I61" s="83">
        <f t="shared" si="4"/>
        <v>1</v>
      </c>
      <c r="J61" s="84">
        <f t="shared" si="1"/>
        <v>0</v>
      </c>
      <c r="K61" s="85">
        <f t="shared" si="2"/>
        <v>0</v>
      </c>
    </row>
    <row r="62" spans="1:11" ht="30" customHeight="1" x14ac:dyDescent="0.2">
      <c r="A62" s="247" t="s">
        <v>1771</v>
      </c>
      <c r="B62" s="182" t="s">
        <v>579</v>
      </c>
      <c r="C62" s="202" t="s">
        <v>1864</v>
      </c>
      <c r="D62" s="376"/>
      <c r="E62" s="171"/>
      <c r="F62" s="390"/>
      <c r="G62" s="218" t="s">
        <v>1760</v>
      </c>
      <c r="I62" s="83">
        <f t="shared" si="4"/>
        <v>1</v>
      </c>
      <c r="J62" s="84">
        <f t="shared" si="1"/>
        <v>0</v>
      </c>
      <c r="K62" s="85">
        <f t="shared" si="2"/>
        <v>0</v>
      </c>
    </row>
    <row r="63" spans="1:11" ht="30" customHeight="1" x14ac:dyDescent="0.2">
      <c r="A63" s="247" t="s">
        <v>1772</v>
      </c>
      <c r="B63" s="182" t="s">
        <v>579</v>
      </c>
      <c r="C63" s="202" t="s">
        <v>1268</v>
      </c>
      <c r="D63" s="376"/>
      <c r="E63" s="171"/>
      <c r="F63" s="390"/>
      <c r="G63" s="218" t="s">
        <v>1760</v>
      </c>
      <c r="I63" s="83">
        <f t="shared" si="4"/>
        <v>1</v>
      </c>
      <c r="J63" s="84">
        <f t="shared" si="1"/>
        <v>0</v>
      </c>
      <c r="K63" s="85">
        <f t="shared" si="2"/>
        <v>0</v>
      </c>
    </row>
    <row r="64" spans="1:11" ht="30" customHeight="1" x14ac:dyDescent="0.2">
      <c r="A64" s="247" t="s">
        <v>1773</v>
      </c>
      <c r="B64" s="182" t="s">
        <v>579</v>
      </c>
      <c r="C64" s="202" t="s">
        <v>1865</v>
      </c>
      <c r="D64" s="376"/>
      <c r="E64" s="171"/>
      <c r="F64" s="390"/>
      <c r="G64" s="218" t="s">
        <v>1760</v>
      </c>
      <c r="I64" s="83">
        <f t="shared" si="4"/>
        <v>1</v>
      </c>
      <c r="J64" s="84">
        <f t="shared" si="1"/>
        <v>0</v>
      </c>
      <c r="K64" s="85">
        <f t="shared" si="2"/>
        <v>0</v>
      </c>
    </row>
    <row r="65" spans="1:11" ht="30" customHeight="1" x14ac:dyDescent="0.2">
      <c r="A65" s="252" t="s">
        <v>1774</v>
      </c>
      <c r="B65" s="207" t="s">
        <v>579</v>
      </c>
      <c r="C65" s="237" t="s">
        <v>1866</v>
      </c>
      <c r="D65" s="475"/>
      <c r="E65" s="216"/>
      <c r="F65" s="392"/>
      <c r="G65" s="218" t="s">
        <v>1760</v>
      </c>
      <c r="I65" s="83">
        <f t="shared" si="4"/>
        <v>1</v>
      </c>
      <c r="J65" s="84">
        <f t="shared" si="1"/>
        <v>0</v>
      </c>
      <c r="K65" s="85">
        <f t="shared" si="2"/>
        <v>0</v>
      </c>
    </row>
    <row r="66" spans="1:11" ht="30" customHeight="1" x14ac:dyDescent="0.2">
      <c r="A66" s="256"/>
      <c r="B66" s="185"/>
      <c r="C66" s="372" t="s">
        <v>1223</v>
      </c>
      <c r="D66" s="325"/>
      <c r="E66" s="384"/>
      <c r="F66" s="384"/>
      <c r="G66" s="385"/>
      <c r="I66" s="83"/>
      <c r="J66" s="84"/>
      <c r="K66" s="85"/>
    </row>
    <row r="67" spans="1:11" ht="30" customHeight="1" x14ac:dyDescent="0.2">
      <c r="A67" s="247" t="s">
        <v>1775</v>
      </c>
      <c r="B67" s="142" t="s">
        <v>579</v>
      </c>
      <c r="C67" s="393" t="s">
        <v>1225</v>
      </c>
      <c r="D67" s="481"/>
      <c r="E67" s="221"/>
      <c r="F67" s="388"/>
      <c r="G67" s="218" t="s">
        <v>1760</v>
      </c>
      <c r="I67" s="83">
        <f t="shared" ref="I67:I101" si="5">IF(NOT(ISBLANK($B67)),VLOOKUP($B67,SpecData,2,FALSE),"")</f>
        <v>1</v>
      </c>
      <c r="J67" s="84">
        <f t="shared" si="1"/>
        <v>0</v>
      </c>
      <c r="K67" s="85">
        <f t="shared" si="2"/>
        <v>0</v>
      </c>
    </row>
    <row r="68" spans="1:11" ht="30" customHeight="1" x14ac:dyDescent="0.2">
      <c r="A68" s="247" t="s">
        <v>1776</v>
      </c>
      <c r="B68" s="182" t="s">
        <v>579</v>
      </c>
      <c r="C68" s="394" t="s">
        <v>334</v>
      </c>
      <c r="D68" s="376"/>
      <c r="E68" s="171"/>
      <c r="F68" s="390"/>
      <c r="G68" s="218" t="s">
        <v>1760</v>
      </c>
      <c r="I68" s="83">
        <f t="shared" si="5"/>
        <v>1</v>
      </c>
      <c r="J68" s="84">
        <f t="shared" si="1"/>
        <v>0</v>
      </c>
      <c r="K68" s="85">
        <f t="shared" si="2"/>
        <v>0</v>
      </c>
    </row>
    <row r="69" spans="1:11" ht="30" customHeight="1" x14ac:dyDescent="0.2">
      <c r="A69" s="247" t="s">
        <v>1777</v>
      </c>
      <c r="B69" s="182" t="s">
        <v>579</v>
      </c>
      <c r="C69" s="395" t="s">
        <v>333</v>
      </c>
      <c r="D69" s="376"/>
      <c r="E69" s="171"/>
      <c r="F69" s="390"/>
      <c r="G69" s="218" t="s">
        <v>1760</v>
      </c>
      <c r="I69" s="83">
        <f t="shared" si="5"/>
        <v>1</v>
      </c>
      <c r="J69" s="84">
        <f t="shared" ref="J69:J117" si="6">VLOOKUP(G69,AvailabilityData,2,FALSE)</f>
        <v>0</v>
      </c>
      <c r="K69" s="85">
        <f t="shared" ref="K69:K117" si="7">I69*J69</f>
        <v>0</v>
      </c>
    </row>
    <row r="70" spans="1:11" ht="30" customHeight="1" x14ac:dyDescent="0.2">
      <c r="A70" s="247" t="s">
        <v>1778</v>
      </c>
      <c r="B70" s="182" t="s">
        <v>579</v>
      </c>
      <c r="C70" s="395" t="s">
        <v>1246</v>
      </c>
      <c r="D70" s="376"/>
      <c r="E70" s="171"/>
      <c r="F70" s="390"/>
      <c r="G70" s="218" t="s">
        <v>1760</v>
      </c>
      <c r="I70" s="83">
        <f t="shared" si="5"/>
        <v>1</v>
      </c>
      <c r="J70" s="84">
        <f t="shared" si="6"/>
        <v>0</v>
      </c>
      <c r="K70" s="85">
        <f t="shared" si="7"/>
        <v>0</v>
      </c>
    </row>
    <row r="71" spans="1:11" ht="30" customHeight="1" x14ac:dyDescent="0.2">
      <c r="A71" s="247" t="s">
        <v>1779</v>
      </c>
      <c r="B71" s="182" t="s">
        <v>579</v>
      </c>
      <c r="C71" s="395" t="s">
        <v>1123</v>
      </c>
      <c r="D71" s="376"/>
      <c r="E71" s="171"/>
      <c r="F71" s="390"/>
      <c r="G71" s="218" t="s">
        <v>1760</v>
      </c>
      <c r="I71" s="83">
        <f t="shared" si="5"/>
        <v>1</v>
      </c>
      <c r="J71" s="84">
        <f t="shared" si="6"/>
        <v>0</v>
      </c>
      <c r="K71" s="85">
        <f t="shared" si="7"/>
        <v>0</v>
      </c>
    </row>
    <row r="72" spans="1:11" ht="30" customHeight="1" x14ac:dyDescent="0.2">
      <c r="A72" s="247" t="s">
        <v>1780</v>
      </c>
      <c r="B72" s="182" t="s">
        <v>579</v>
      </c>
      <c r="C72" s="395" t="s">
        <v>1247</v>
      </c>
      <c r="D72" s="376"/>
      <c r="E72" s="171"/>
      <c r="F72" s="390"/>
      <c r="G72" s="218" t="s">
        <v>1760</v>
      </c>
      <c r="I72" s="83">
        <f t="shared" si="5"/>
        <v>1</v>
      </c>
      <c r="J72" s="84">
        <f t="shared" si="6"/>
        <v>0</v>
      </c>
      <c r="K72" s="85">
        <f t="shared" si="7"/>
        <v>0</v>
      </c>
    </row>
    <row r="73" spans="1:11" ht="30" customHeight="1" x14ac:dyDescent="0.2">
      <c r="A73" s="247" t="s">
        <v>1781</v>
      </c>
      <c r="B73" s="182" t="s">
        <v>579</v>
      </c>
      <c r="C73" s="394" t="s">
        <v>1248</v>
      </c>
      <c r="D73" s="376"/>
      <c r="E73" s="171"/>
      <c r="F73" s="390"/>
      <c r="G73" s="218" t="s">
        <v>1760</v>
      </c>
      <c r="I73" s="83">
        <f t="shared" si="5"/>
        <v>1</v>
      </c>
      <c r="J73" s="84">
        <f t="shared" si="6"/>
        <v>0</v>
      </c>
      <c r="K73" s="85">
        <f t="shared" si="7"/>
        <v>0</v>
      </c>
    </row>
    <row r="74" spans="1:11" ht="30" customHeight="1" x14ac:dyDescent="0.2">
      <c r="A74" s="247" t="s">
        <v>1782</v>
      </c>
      <c r="B74" s="182" t="s">
        <v>579</v>
      </c>
      <c r="C74" s="394" t="s">
        <v>1249</v>
      </c>
      <c r="D74" s="376"/>
      <c r="E74" s="171"/>
      <c r="F74" s="390"/>
      <c r="G74" s="218" t="s">
        <v>1760</v>
      </c>
      <c r="I74" s="83">
        <f t="shared" si="5"/>
        <v>1</v>
      </c>
      <c r="J74" s="84">
        <f t="shared" si="6"/>
        <v>0</v>
      </c>
      <c r="K74" s="85">
        <f t="shared" si="7"/>
        <v>0</v>
      </c>
    </row>
    <row r="75" spans="1:11" ht="30" customHeight="1" x14ac:dyDescent="0.2">
      <c r="A75" s="247" t="s">
        <v>1783</v>
      </c>
      <c r="B75" s="182" t="s">
        <v>579</v>
      </c>
      <c r="C75" s="394" t="s">
        <v>1238</v>
      </c>
      <c r="D75" s="376"/>
      <c r="E75" s="171"/>
      <c r="F75" s="390"/>
      <c r="G75" s="218" t="s">
        <v>1760</v>
      </c>
      <c r="I75" s="83">
        <f t="shared" si="5"/>
        <v>1</v>
      </c>
      <c r="J75" s="84">
        <f t="shared" si="6"/>
        <v>0</v>
      </c>
      <c r="K75" s="85">
        <f t="shared" si="7"/>
        <v>0</v>
      </c>
    </row>
    <row r="76" spans="1:11" ht="30" customHeight="1" x14ac:dyDescent="0.2">
      <c r="A76" s="247" t="s">
        <v>1784</v>
      </c>
      <c r="B76" s="182" t="s">
        <v>579</v>
      </c>
      <c r="C76" s="394" t="s">
        <v>1250</v>
      </c>
      <c r="D76" s="376"/>
      <c r="E76" s="171"/>
      <c r="F76" s="390"/>
      <c r="G76" s="218" t="s">
        <v>1760</v>
      </c>
      <c r="I76" s="83">
        <f t="shared" si="5"/>
        <v>1</v>
      </c>
      <c r="J76" s="84">
        <f t="shared" si="6"/>
        <v>0</v>
      </c>
      <c r="K76" s="85">
        <f t="shared" si="7"/>
        <v>0</v>
      </c>
    </row>
    <row r="77" spans="1:11" ht="30" customHeight="1" x14ac:dyDescent="0.2">
      <c r="A77" s="247" t="s">
        <v>1785</v>
      </c>
      <c r="B77" s="182" t="s">
        <v>579</v>
      </c>
      <c r="C77" s="394" t="s">
        <v>1226</v>
      </c>
      <c r="D77" s="376"/>
      <c r="E77" s="171"/>
      <c r="F77" s="390"/>
      <c r="G77" s="218" t="s">
        <v>1760</v>
      </c>
      <c r="I77" s="83">
        <f t="shared" si="5"/>
        <v>1</v>
      </c>
      <c r="J77" s="84">
        <f t="shared" si="6"/>
        <v>0</v>
      </c>
      <c r="K77" s="85">
        <f t="shared" si="7"/>
        <v>0</v>
      </c>
    </row>
    <row r="78" spans="1:11" ht="30" customHeight="1" x14ac:dyDescent="0.2">
      <c r="A78" s="247" t="s">
        <v>1786</v>
      </c>
      <c r="B78" s="182" t="s">
        <v>579</v>
      </c>
      <c r="C78" s="394" t="s">
        <v>1124</v>
      </c>
      <c r="D78" s="376"/>
      <c r="E78" s="171"/>
      <c r="F78" s="390"/>
      <c r="G78" s="218" t="s">
        <v>1760</v>
      </c>
      <c r="I78" s="83">
        <f t="shared" si="5"/>
        <v>1</v>
      </c>
      <c r="J78" s="84">
        <f t="shared" si="6"/>
        <v>0</v>
      </c>
      <c r="K78" s="85">
        <f t="shared" si="7"/>
        <v>0</v>
      </c>
    </row>
    <row r="79" spans="1:11" ht="30" customHeight="1" x14ac:dyDescent="0.2">
      <c r="A79" s="247" t="s">
        <v>1787</v>
      </c>
      <c r="B79" s="182" t="s">
        <v>579</v>
      </c>
      <c r="C79" s="394" t="s">
        <v>1253</v>
      </c>
      <c r="D79" s="376"/>
      <c r="E79" s="171"/>
      <c r="F79" s="390"/>
      <c r="G79" s="218" t="s">
        <v>1760</v>
      </c>
      <c r="I79" s="83">
        <f t="shared" si="5"/>
        <v>1</v>
      </c>
      <c r="J79" s="84">
        <f t="shared" si="6"/>
        <v>0</v>
      </c>
      <c r="K79" s="85">
        <f t="shared" si="7"/>
        <v>0</v>
      </c>
    </row>
    <row r="80" spans="1:11" ht="30" customHeight="1" x14ac:dyDescent="0.2">
      <c r="A80" s="247" t="s">
        <v>1788</v>
      </c>
      <c r="B80" s="182" t="s">
        <v>579</v>
      </c>
      <c r="C80" s="394" t="s">
        <v>1251</v>
      </c>
      <c r="D80" s="376"/>
      <c r="E80" s="171"/>
      <c r="F80" s="390"/>
      <c r="G80" s="218" t="s">
        <v>1760</v>
      </c>
      <c r="I80" s="83">
        <f t="shared" si="5"/>
        <v>1</v>
      </c>
      <c r="J80" s="84">
        <f t="shared" si="6"/>
        <v>0</v>
      </c>
      <c r="K80" s="85">
        <f t="shared" si="7"/>
        <v>0</v>
      </c>
    </row>
    <row r="81" spans="1:11" ht="30" customHeight="1" x14ac:dyDescent="0.2">
      <c r="A81" s="247" t="s">
        <v>1789</v>
      </c>
      <c r="B81" s="182" t="s">
        <v>579</v>
      </c>
      <c r="C81" s="394" t="s">
        <v>8</v>
      </c>
      <c r="D81" s="376"/>
      <c r="E81" s="171"/>
      <c r="F81" s="390"/>
      <c r="G81" s="218" t="s">
        <v>1760</v>
      </c>
      <c r="I81" s="83">
        <f t="shared" si="5"/>
        <v>1</v>
      </c>
      <c r="J81" s="84">
        <f t="shared" si="6"/>
        <v>0</v>
      </c>
      <c r="K81" s="85">
        <f t="shared" si="7"/>
        <v>0</v>
      </c>
    </row>
    <row r="82" spans="1:11" ht="30" customHeight="1" x14ac:dyDescent="0.2">
      <c r="A82" s="247" t="s">
        <v>1790</v>
      </c>
      <c r="B82" s="182" t="s">
        <v>579</v>
      </c>
      <c r="C82" s="394" t="s">
        <v>1252</v>
      </c>
      <c r="D82" s="376"/>
      <c r="E82" s="171"/>
      <c r="F82" s="390"/>
      <c r="G82" s="218" t="s">
        <v>1760</v>
      </c>
      <c r="I82" s="83">
        <f t="shared" si="5"/>
        <v>1</v>
      </c>
      <c r="J82" s="84">
        <f t="shared" si="6"/>
        <v>0</v>
      </c>
      <c r="K82" s="85">
        <f t="shared" si="7"/>
        <v>0</v>
      </c>
    </row>
    <row r="83" spans="1:11" ht="30" customHeight="1" x14ac:dyDescent="0.2">
      <c r="A83" s="247" t="s">
        <v>1791</v>
      </c>
      <c r="B83" s="182" t="s">
        <v>579</v>
      </c>
      <c r="C83" s="394" t="s">
        <v>1254</v>
      </c>
      <c r="D83" s="376"/>
      <c r="E83" s="171"/>
      <c r="F83" s="390"/>
      <c r="G83" s="218" t="s">
        <v>1760</v>
      </c>
      <c r="I83" s="83">
        <f t="shared" si="5"/>
        <v>1</v>
      </c>
      <c r="J83" s="84">
        <f t="shared" si="6"/>
        <v>0</v>
      </c>
      <c r="K83" s="85">
        <f t="shared" si="7"/>
        <v>0</v>
      </c>
    </row>
    <row r="84" spans="1:11" ht="30" customHeight="1" x14ac:dyDescent="0.2">
      <c r="A84" s="247" t="s">
        <v>1792</v>
      </c>
      <c r="B84" s="182" t="s">
        <v>579</v>
      </c>
      <c r="C84" s="394" t="s">
        <v>1126</v>
      </c>
      <c r="D84" s="376"/>
      <c r="E84" s="171"/>
      <c r="F84" s="390"/>
      <c r="G84" s="218" t="s">
        <v>1760</v>
      </c>
      <c r="I84" s="83">
        <f t="shared" si="5"/>
        <v>1</v>
      </c>
      <c r="J84" s="84">
        <f t="shared" si="6"/>
        <v>0</v>
      </c>
      <c r="K84" s="85">
        <f t="shared" si="7"/>
        <v>0</v>
      </c>
    </row>
    <row r="85" spans="1:11" ht="30" customHeight="1" x14ac:dyDescent="0.2">
      <c r="A85" s="247" t="s">
        <v>1793</v>
      </c>
      <c r="B85" s="182" t="s">
        <v>579</v>
      </c>
      <c r="C85" s="394" t="s">
        <v>1127</v>
      </c>
      <c r="D85" s="376"/>
      <c r="E85" s="171"/>
      <c r="F85" s="390"/>
      <c r="G85" s="218" t="s">
        <v>1760</v>
      </c>
      <c r="I85" s="83">
        <f t="shared" si="5"/>
        <v>1</v>
      </c>
      <c r="J85" s="84">
        <f t="shared" si="6"/>
        <v>0</v>
      </c>
      <c r="K85" s="85">
        <f t="shared" si="7"/>
        <v>0</v>
      </c>
    </row>
    <row r="86" spans="1:11" ht="30" customHeight="1" x14ac:dyDescent="0.2">
      <c r="A86" s="247" t="s">
        <v>1794</v>
      </c>
      <c r="B86" s="182" t="s">
        <v>579</v>
      </c>
      <c r="C86" s="394" t="s">
        <v>658</v>
      </c>
      <c r="D86" s="376"/>
      <c r="E86" s="171"/>
      <c r="F86" s="390"/>
      <c r="G86" s="218" t="s">
        <v>1760</v>
      </c>
      <c r="I86" s="83">
        <f t="shared" si="5"/>
        <v>1</v>
      </c>
      <c r="J86" s="84">
        <f t="shared" si="6"/>
        <v>0</v>
      </c>
      <c r="K86" s="85">
        <f t="shared" si="7"/>
        <v>0</v>
      </c>
    </row>
    <row r="87" spans="1:11" ht="30" customHeight="1" x14ac:dyDescent="0.2">
      <c r="A87" s="247" t="s">
        <v>1795</v>
      </c>
      <c r="B87" s="182" t="s">
        <v>579</v>
      </c>
      <c r="C87" s="394" t="s">
        <v>1227</v>
      </c>
      <c r="D87" s="376"/>
      <c r="E87" s="171"/>
      <c r="F87" s="390"/>
      <c r="G87" s="218" t="s">
        <v>1760</v>
      </c>
      <c r="I87" s="83">
        <f t="shared" si="5"/>
        <v>1</v>
      </c>
      <c r="J87" s="84">
        <f t="shared" si="6"/>
        <v>0</v>
      </c>
      <c r="K87" s="85">
        <f t="shared" si="7"/>
        <v>0</v>
      </c>
    </row>
    <row r="88" spans="1:11" ht="30" customHeight="1" x14ac:dyDescent="0.2">
      <c r="A88" s="247" t="s">
        <v>1796</v>
      </c>
      <c r="B88" s="182" t="s">
        <v>579</v>
      </c>
      <c r="C88" s="394" t="s">
        <v>1255</v>
      </c>
      <c r="D88" s="376"/>
      <c r="E88" s="171"/>
      <c r="F88" s="390"/>
      <c r="G88" s="218" t="s">
        <v>1760</v>
      </c>
      <c r="I88" s="83">
        <f t="shared" si="5"/>
        <v>1</v>
      </c>
      <c r="J88" s="84">
        <f t="shared" si="6"/>
        <v>0</v>
      </c>
      <c r="K88" s="85">
        <f t="shared" si="7"/>
        <v>0</v>
      </c>
    </row>
    <row r="89" spans="1:11" ht="30" customHeight="1" x14ac:dyDescent="0.2">
      <c r="A89" s="247" t="s">
        <v>1797</v>
      </c>
      <c r="B89" s="182" t="s">
        <v>579</v>
      </c>
      <c r="C89" s="394" t="s">
        <v>1256</v>
      </c>
      <c r="D89" s="376"/>
      <c r="E89" s="171"/>
      <c r="F89" s="390"/>
      <c r="G89" s="218" t="s">
        <v>1760</v>
      </c>
      <c r="I89" s="83">
        <f t="shared" si="5"/>
        <v>1</v>
      </c>
      <c r="J89" s="84">
        <f t="shared" si="6"/>
        <v>0</v>
      </c>
      <c r="K89" s="85">
        <f t="shared" si="7"/>
        <v>0</v>
      </c>
    </row>
    <row r="90" spans="1:11" ht="30" customHeight="1" x14ac:dyDescent="0.2">
      <c r="A90" s="247" t="s">
        <v>1798</v>
      </c>
      <c r="B90" s="182" t="s">
        <v>579</v>
      </c>
      <c r="C90" s="394" t="s">
        <v>1257</v>
      </c>
      <c r="D90" s="376"/>
      <c r="E90" s="171"/>
      <c r="F90" s="390"/>
      <c r="G90" s="218" t="s">
        <v>1760</v>
      </c>
      <c r="I90" s="83">
        <f t="shared" si="5"/>
        <v>1</v>
      </c>
      <c r="J90" s="84">
        <f t="shared" si="6"/>
        <v>0</v>
      </c>
      <c r="K90" s="85">
        <f t="shared" si="7"/>
        <v>0</v>
      </c>
    </row>
    <row r="91" spans="1:11" ht="30" customHeight="1" x14ac:dyDescent="0.2">
      <c r="A91" s="247" t="s">
        <v>1799</v>
      </c>
      <c r="B91" s="182" t="s">
        <v>579</v>
      </c>
      <c r="C91" s="394" t="s">
        <v>1258</v>
      </c>
      <c r="D91" s="376"/>
      <c r="E91" s="171"/>
      <c r="F91" s="390"/>
      <c r="G91" s="218" t="s">
        <v>1760</v>
      </c>
      <c r="I91" s="83">
        <f t="shared" si="5"/>
        <v>1</v>
      </c>
      <c r="J91" s="84">
        <f t="shared" si="6"/>
        <v>0</v>
      </c>
      <c r="K91" s="85">
        <f t="shared" si="7"/>
        <v>0</v>
      </c>
    </row>
    <row r="92" spans="1:11" ht="30" customHeight="1" x14ac:dyDescent="0.2">
      <c r="A92" s="247" t="s">
        <v>1800</v>
      </c>
      <c r="B92" s="182" t="s">
        <v>579</v>
      </c>
      <c r="C92" s="394" t="s">
        <v>1229</v>
      </c>
      <c r="D92" s="376"/>
      <c r="E92" s="171"/>
      <c r="F92" s="390"/>
      <c r="G92" s="218" t="s">
        <v>1760</v>
      </c>
      <c r="I92" s="83">
        <f t="shared" si="5"/>
        <v>1</v>
      </c>
      <c r="J92" s="84">
        <f t="shared" si="6"/>
        <v>0</v>
      </c>
      <c r="K92" s="85">
        <f t="shared" si="7"/>
        <v>0</v>
      </c>
    </row>
    <row r="93" spans="1:11" ht="30" customHeight="1" x14ac:dyDescent="0.2">
      <c r="A93" s="247" t="s">
        <v>1801</v>
      </c>
      <c r="B93" s="182" t="s">
        <v>579</v>
      </c>
      <c r="C93" s="394" t="s">
        <v>1240</v>
      </c>
      <c r="D93" s="376"/>
      <c r="E93" s="171"/>
      <c r="F93" s="390"/>
      <c r="G93" s="218" t="s">
        <v>1760</v>
      </c>
      <c r="I93" s="83">
        <f t="shared" si="5"/>
        <v>1</v>
      </c>
      <c r="J93" s="84">
        <f t="shared" si="6"/>
        <v>0</v>
      </c>
      <c r="K93" s="85">
        <f t="shared" si="7"/>
        <v>0</v>
      </c>
    </row>
    <row r="94" spans="1:11" ht="30" customHeight="1" x14ac:dyDescent="0.2">
      <c r="A94" s="247" t="s">
        <v>1802</v>
      </c>
      <c r="B94" s="182" t="s">
        <v>579</v>
      </c>
      <c r="C94" s="394" t="s">
        <v>601</v>
      </c>
      <c r="D94" s="376"/>
      <c r="E94" s="171"/>
      <c r="F94" s="390"/>
      <c r="G94" s="218" t="s">
        <v>1760</v>
      </c>
      <c r="I94" s="83">
        <f t="shared" si="5"/>
        <v>1</v>
      </c>
      <c r="J94" s="84">
        <f t="shared" si="6"/>
        <v>0</v>
      </c>
      <c r="K94" s="85">
        <f t="shared" si="7"/>
        <v>0</v>
      </c>
    </row>
    <row r="95" spans="1:11" ht="30" customHeight="1" x14ac:dyDescent="0.2">
      <c r="A95" s="247" t="s">
        <v>1803</v>
      </c>
      <c r="B95" s="182" t="s">
        <v>579</v>
      </c>
      <c r="C95" s="394" t="s">
        <v>1260</v>
      </c>
      <c r="D95" s="376"/>
      <c r="E95" s="171"/>
      <c r="F95" s="390"/>
      <c r="G95" s="218" t="s">
        <v>1760</v>
      </c>
      <c r="I95" s="83">
        <f t="shared" si="5"/>
        <v>1</v>
      </c>
      <c r="J95" s="84">
        <f t="shared" si="6"/>
        <v>0</v>
      </c>
      <c r="K95" s="85">
        <f t="shared" si="7"/>
        <v>0</v>
      </c>
    </row>
    <row r="96" spans="1:11" ht="30" customHeight="1" x14ac:dyDescent="0.2">
      <c r="A96" s="247" t="s">
        <v>1804</v>
      </c>
      <c r="B96" s="182" t="s">
        <v>579</v>
      </c>
      <c r="C96" s="394" t="s">
        <v>1261</v>
      </c>
      <c r="D96" s="376"/>
      <c r="E96" s="171"/>
      <c r="F96" s="390"/>
      <c r="G96" s="218" t="s">
        <v>1760</v>
      </c>
      <c r="I96" s="83">
        <f t="shared" si="5"/>
        <v>1</v>
      </c>
      <c r="J96" s="84">
        <f t="shared" si="6"/>
        <v>0</v>
      </c>
      <c r="K96" s="85">
        <f t="shared" si="7"/>
        <v>0</v>
      </c>
    </row>
    <row r="97" spans="1:11" ht="30" customHeight="1" x14ac:dyDescent="0.2">
      <c r="A97" s="247" t="s">
        <v>1805</v>
      </c>
      <c r="B97" s="182" t="s">
        <v>579</v>
      </c>
      <c r="C97" s="394" t="s">
        <v>1262</v>
      </c>
      <c r="D97" s="376"/>
      <c r="E97" s="171"/>
      <c r="F97" s="390"/>
      <c r="G97" s="218" t="s">
        <v>1760</v>
      </c>
      <c r="I97" s="83">
        <f t="shared" si="5"/>
        <v>1</v>
      </c>
      <c r="J97" s="84">
        <f t="shared" si="6"/>
        <v>0</v>
      </c>
      <c r="K97" s="85">
        <f t="shared" si="7"/>
        <v>0</v>
      </c>
    </row>
    <row r="98" spans="1:11" ht="30" customHeight="1" x14ac:dyDescent="0.2">
      <c r="A98" s="247" t="s">
        <v>1806</v>
      </c>
      <c r="B98" s="182" t="s">
        <v>579</v>
      </c>
      <c r="C98" s="394" t="s">
        <v>1263</v>
      </c>
      <c r="D98" s="376"/>
      <c r="E98" s="171"/>
      <c r="F98" s="390"/>
      <c r="G98" s="218" t="s">
        <v>1760</v>
      </c>
      <c r="I98" s="83">
        <f t="shared" si="5"/>
        <v>1</v>
      </c>
      <c r="J98" s="84">
        <f t="shared" si="6"/>
        <v>0</v>
      </c>
      <c r="K98" s="85">
        <f t="shared" si="7"/>
        <v>0</v>
      </c>
    </row>
    <row r="99" spans="1:11" ht="30" customHeight="1" x14ac:dyDescent="0.2">
      <c r="A99" s="247" t="s">
        <v>1807</v>
      </c>
      <c r="B99" s="182" t="s">
        <v>579</v>
      </c>
      <c r="C99" s="394" t="s">
        <v>1264</v>
      </c>
      <c r="D99" s="376"/>
      <c r="E99" s="171"/>
      <c r="F99" s="390"/>
      <c r="G99" s="218" t="s">
        <v>1760</v>
      </c>
      <c r="I99" s="83">
        <f t="shared" si="5"/>
        <v>1</v>
      </c>
      <c r="J99" s="84">
        <f t="shared" si="6"/>
        <v>0</v>
      </c>
      <c r="K99" s="85">
        <f t="shared" si="7"/>
        <v>0</v>
      </c>
    </row>
    <row r="100" spans="1:11" ht="30" customHeight="1" x14ac:dyDescent="0.2">
      <c r="A100" s="247" t="s">
        <v>1808</v>
      </c>
      <c r="B100" s="182" t="s">
        <v>579</v>
      </c>
      <c r="C100" s="394" t="s">
        <v>1265</v>
      </c>
      <c r="D100" s="376"/>
      <c r="E100" s="171"/>
      <c r="F100" s="390"/>
      <c r="G100" s="218" t="s">
        <v>1760</v>
      </c>
      <c r="I100" s="83">
        <f t="shared" si="5"/>
        <v>1</v>
      </c>
      <c r="J100" s="84">
        <f t="shared" si="6"/>
        <v>0</v>
      </c>
      <c r="K100" s="85">
        <f t="shared" si="7"/>
        <v>0</v>
      </c>
    </row>
    <row r="101" spans="1:11" ht="30" customHeight="1" x14ac:dyDescent="0.2">
      <c r="A101" s="252" t="s">
        <v>1809</v>
      </c>
      <c r="B101" s="207" t="s">
        <v>579</v>
      </c>
      <c r="C101" s="396" t="s">
        <v>1224</v>
      </c>
      <c r="D101" s="475"/>
      <c r="E101" s="216"/>
      <c r="F101" s="392"/>
      <c r="G101" s="218" t="s">
        <v>1760</v>
      </c>
      <c r="I101" s="83">
        <f t="shared" si="5"/>
        <v>1</v>
      </c>
      <c r="J101" s="84">
        <f t="shared" si="6"/>
        <v>0</v>
      </c>
      <c r="K101" s="85">
        <f t="shared" si="7"/>
        <v>0</v>
      </c>
    </row>
    <row r="102" spans="1:11" ht="30" customHeight="1" x14ac:dyDescent="0.2">
      <c r="A102" s="256"/>
      <c r="B102" s="185"/>
      <c r="C102" s="391" t="s">
        <v>1267</v>
      </c>
      <c r="D102" s="325"/>
      <c r="E102" s="188"/>
      <c r="F102" s="384"/>
      <c r="G102" s="385"/>
      <c r="I102" s="83"/>
      <c r="J102" s="84"/>
      <c r="K102" s="85"/>
    </row>
    <row r="103" spans="1:11" ht="30" customHeight="1" x14ac:dyDescent="0.2">
      <c r="A103" s="247" t="s">
        <v>1810</v>
      </c>
      <c r="B103" s="142" t="s">
        <v>579</v>
      </c>
      <c r="C103" s="397" t="s">
        <v>1210</v>
      </c>
      <c r="D103" s="481"/>
      <c r="E103" s="221"/>
      <c r="F103" s="388"/>
      <c r="G103" s="218" t="s">
        <v>1760</v>
      </c>
      <c r="I103" s="83">
        <f t="shared" ref="I103:I117" si="8">IF(NOT(ISBLANK($B103)),VLOOKUP($B103,SpecData,2,FALSE),"")</f>
        <v>1</v>
      </c>
      <c r="J103" s="84">
        <f t="shared" si="6"/>
        <v>0</v>
      </c>
      <c r="K103" s="85">
        <f t="shared" si="7"/>
        <v>0</v>
      </c>
    </row>
    <row r="104" spans="1:11" ht="30" customHeight="1" x14ac:dyDescent="0.2">
      <c r="A104" s="248" t="s">
        <v>1811</v>
      </c>
      <c r="B104" s="182" t="s">
        <v>579</v>
      </c>
      <c r="C104" s="398" t="s">
        <v>1211</v>
      </c>
      <c r="D104" s="376"/>
      <c r="E104" s="171"/>
      <c r="F104" s="390"/>
      <c r="G104" s="147" t="s">
        <v>1760</v>
      </c>
      <c r="I104" s="83">
        <f t="shared" si="8"/>
        <v>1</v>
      </c>
      <c r="J104" s="84">
        <f t="shared" si="6"/>
        <v>0</v>
      </c>
      <c r="K104" s="85">
        <f t="shared" si="7"/>
        <v>0</v>
      </c>
    </row>
    <row r="105" spans="1:11" ht="30" customHeight="1" x14ac:dyDescent="0.2">
      <c r="A105" s="248" t="s">
        <v>1812</v>
      </c>
      <c r="B105" s="182" t="s">
        <v>579</v>
      </c>
      <c r="C105" s="398" t="s">
        <v>1212</v>
      </c>
      <c r="D105" s="376"/>
      <c r="E105" s="171"/>
      <c r="F105" s="390"/>
      <c r="G105" s="147" t="s">
        <v>1760</v>
      </c>
      <c r="I105" s="83">
        <f t="shared" si="8"/>
        <v>1</v>
      </c>
      <c r="J105" s="84">
        <f t="shared" si="6"/>
        <v>0</v>
      </c>
      <c r="K105" s="85">
        <f t="shared" si="7"/>
        <v>0</v>
      </c>
    </row>
    <row r="106" spans="1:11" ht="30" customHeight="1" x14ac:dyDescent="0.2">
      <c r="A106" s="247" t="s">
        <v>1813</v>
      </c>
      <c r="B106" s="182" t="s">
        <v>579</v>
      </c>
      <c r="C106" s="398" t="s">
        <v>1268</v>
      </c>
      <c r="D106" s="376"/>
      <c r="E106" s="171"/>
      <c r="F106" s="390"/>
      <c r="G106" s="218" t="s">
        <v>1760</v>
      </c>
      <c r="I106" s="83">
        <f t="shared" si="8"/>
        <v>1</v>
      </c>
      <c r="J106" s="84">
        <f t="shared" si="6"/>
        <v>0</v>
      </c>
      <c r="K106" s="85">
        <f t="shared" si="7"/>
        <v>0</v>
      </c>
    </row>
    <row r="107" spans="1:11" ht="30" customHeight="1" x14ac:dyDescent="0.2">
      <c r="A107" s="247" t="s">
        <v>1814</v>
      </c>
      <c r="B107" s="182" t="s">
        <v>579</v>
      </c>
      <c r="C107" s="398" t="s">
        <v>1213</v>
      </c>
      <c r="D107" s="376"/>
      <c r="E107" s="171"/>
      <c r="F107" s="390"/>
      <c r="G107" s="218" t="s">
        <v>1760</v>
      </c>
      <c r="I107" s="83">
        <f t="shared" si="8"/>
        <v>1</v>
      </c>
      <c r="J107" s="84">
        <f t="shared" si="6"/>
        <v>0</v>
      </c>
      <c r="K107" s="85">
        <f t="shared" si="7"/>
        <v>0</v>
      </c>
    </row>
    <row r="108" spans="1:11" ht="30" customHeight="1" x14ac:dyDescent="0.2">
      <c r="A108" s="247" t="s">
        <v>1815</v>
      </c>
      <c r="B108" s="182" t="s">
        <v>579</v>
      </c>
      <c r="C108" s="395" t="s">
        <v>1214</v>
      </c>
      <c r="D108" s="376"/>
      <c r="E108" s="171"/>
      <c r="F108" s="390"/>
      <c r="G108" s="218" t="s">
        <v>1760</v>
      </c>
      <c r="I108" s="83">
        <f t="shared" si="8"/>
        <v>1</v>
      </c>
      <c r="J108" s="84">
        <f t="shared" si="6"/>
        <v>0</v>
      </c>
      <c r="K108" s="85">
        <f t="shared" si="7"/>
        <v>0</v>
      </c>
    </row>
    <row r="109" spans="1:11" ht="30" customHeight="1" x14ac:dyDescent="0.2">
      <c r="A109" s="247" t="s">
        <v>1816</v>
      </c>
      <c r="B109" s="182" t="s">
        <v>579</v>
      </c>
      <c r="C109" s="395" t="s">
        <v>1215</v>
      </c>
      <c r="D109" s="376"/>
      <c r="E109" s="171"/>
      <c r="F109" s="390"/>
      <c r="G109" s="218" t="s">
        <v>1760</v>
      </c>
      <c r="I109" s="83">
        <f t="shared" si="8"/>
        <v>1</v>
      </c>
      <c r="J109" s="84">
        <f t="shared" si="6"/>
        <v>0</v>
      </c>
      <c r="K109" s="85">
        <f t="shared" si="7"/>
        <v>0</v>
      </c>
    </row>
    <row r="110" spans="1:11" ht="30" customHeight="1" x14ac:dyDescent="0.2">
      <c r="A110" s="247" t="s">
        <v>1817</v>
      </c>
      <c r="B110" s="182" t="s">
        <v>579</v>
      </c>
      <c r="C110" s="395" t="s">
        <v>1269</v>
      </c>
      <c r="D110" s="376"/>
      <c r="E110" s="171"/>
      <c r="F110" s="390"/>
      <c r="G110" s="218" t="s">
        <v>1760</v>
      </c>
      <c r="I110" s="83">
        <f t="shared" si="8"/>
        <v>1</v>
      </c>
      <c r="J110" s="84">
        <f t="shared" si="6"/>
        <v>0</v>
      </c>
      <c r="K110" s="85">
        <f t="shared" si="7"/>
        <v>0</v>
      </c>
    </row>
    <row r="111" spans="1:11" ht="30" customHeight="1" x14ac:dyDescent="0.2">
      <c r="A111" s="247" t="s">
        <v>1818</v>
      </c>
      <c r="B111" s="182" t="s">
        <v>579</v>
      </c>
      <c r="C111" s="395" t="s">
        <v>1216</v>
      </c>
      <c r="D111" s="376"/>
      <c r="E111" s="171"/>
      <c r="F111" s="390"/>
      <c r="G111" s="218" t="s">
        <v>1760</v>
      </c>
      <c r="I111" s="83">
        <f t="shared" si="8"/>
        <v>1</v>
      </c>
      <c r="J111" s="84">
        <f t="shared" si="6"/>
        <v>0</v>
      </c>
      <c r="K111" s="85">
        <f t="shared" si="7"/>
        <v>0</v>
      </c>
    </row>
    <row r="112" spans="1:11" ht="30" customHeight="1" x14ac:dyDescent="0.2">
      <c r="A112" s="247" t="s">
        <v>1819</v>
      </c>
      <c r="B112" s="182" t="s">
        <v>579</v>
      </c>
      <c r="C112" s="398" t="s">
        <v>1217</v>
      </c>
      <c r="D112" s="376"/>
      <c r="E112" s="171"/>
      <c r="F112" s="390"/>
      <c r="G112" s="218" t="s">
        <v>1760</v>
      </c>
      <c r="I112" s="83">
        <f t="shared" si="8"/>
        <v>1</v>
      </c>
      <c r="J112" s="84">
        <f t="shared" si="6"/>
        <v>0</v>
      </c>
      <c r="K112" s="85">
        <f t="shared" si="7"/>
        <v>0</v>
      </c>
    </row>
    <row r="113" spans="1:11" ht="30" customHeight="1" x14ac:dyDescent="0.2">
      <c r="A113" s="247" t="s">
        <v>1820</v>
      </c>
      <c r="B113" s="182" t="s">
        <v>579</v>
      </c>
      <c r="C113" s="395" t="s">
        <v>1218</v>
      </c>
      <c r="D113" s="376"/>
      <c r="E113" s="171"/>
      <c r="F113" s="390"/>
      <c r="G113" s="218" t="s">
        <v>1760</v>
      </c>
      <c r="I113" s="83">
        <f t="shared" si="8"/>
        <v>1</v>
      </c>
      <c r="J113" s="84">
        <f t="shared" si="6"/>
        <v>0</v>
      </c>
      <c r="K113" s="85">
        <f t="shared" si="7"/>
        <v>0</v>
      </c>
    </row>
    <row r="114" spans="1:11" ht="30" customHeight="1" x14ac:dyDescent="0.2">
      <c r="A114" s="247" t="s">
        <v>1821</v>
      </c>
      <c r="B114" s="182" t="s">
        <v>579</v>
      </c>
      <c r="C114" s="395" t="s">
        <v>1270</v>
      </c>
      <c r="D114" s="376"/>
      <c r="E114" s="171"/>
      <c r="F114" s="390"/>
      <c r="G114" s="218" t="s">
        <v>1760</v>
      </c>
      <c r="I114" s="83">
        <f t="shared" si="8"/>
        <v>1</v>
      </c>
      <c r="J114" s="84">
        <f t="shared" si="6"/>
        <v>0</v>
      </c>
      <c r="K114" s="85">
        <f t="shared" si="7"/>
        <v>0</v>
      </c>
    </row>
    <row r="115" spans="1:11" ht="30" customHeight="1" x14ac:dyDescent="0.2">
      <c r="A115" s="247" t="s">
        <v>1822</v>
      </c>
      <c r="B115" s="182" t="s">
        <v>579</v>
      </c>
      <c r="C115" s="395" t="s">
        <v>1147</v>
      </c>
      <c r="D115" s="376"/>
      <c r="E115" s="171"/>
      <c r="F115" s="390"/>
      <c r="G115" s="218" t="s">
        <v>1760</v>
      </c>
      <c r="I115" s="83">
        <f t="shared" si="8"/>
        <v>1</v>
      </c>
      <c r="J115" s="84">
        <f t="shared" si="6"/>
        <v>0</v>
      </c>
      <c r="K115" s="85">
        <f t="shared" si="7"/>
        <v>0</v>
      </c>
    </row>
    <row r="116" spans="1:11" ht="30" customHeight="1" x14ac:dyDescent="0.2">
      <c r="A116" s="247" t="s">
        <v>1823</v>
      </c>
      <c r="B116" s="182" t="s">
        <v>579</v>
      </c>
      <c r="C116" s="398" t="s">
        <v>1219</v>
      </c>
      <c r="D116" s="376"/>
      <c r="E116" s="171"/>
      <c r="F116" s="390"/>
      <c r="G116" s="218" t="s">
        <v>1760</v>
      </c>
      <c r="I116" s="83">
        <f t="shared" si="8"/>
        <v>1</v>
      </c>
      <c r="J116" s="84">
        <f t="shared" si="6"/>
        <v>0</v>
      </c>
      <c r="K116" s="85">
        <f t="shared" si="7"/>
        <v>0</v>
      </c>
    </row>
    <row r="117" spans="1:11" ht="30" customHeight="1" x14ac:dyDescent="0.2">
      <c r="A117" s="248" t="s">
        <v>1824</v>
      </c>
      <c r="B117" s="182" t="s">
        <v>579</v>
      </c>
      <c r="C117" s="399" t="s">
        <v>1220</v>
      </c>
      <c r="D117" s="376"/>
      <c r="E117" s="171"/>
      <c r="F117" s="390"/>
      <c r="G117" s="147" t="s">
        <v>1760</v>
      </c>
      <c r="I117" s="83">
        <f t="shared" si="8"/>
        <v>1</v>
      </c>
      <c r="J117" s="84">
        <f t="shared" si="6"/>
        <v>0</v>
      </c>
      <c r="K117" s="85">
        <f t="shared" si="7"/>
        <v>0</v>
      </c>
    </row>
  </sheetData>
  <sheetProtection algorithmName="SHA-512" hashValue="HA+j+42rrItIcICtx4FQbcy0X6NYqetQmd+UcNyaozzA8lXm4riHq3DWr9q8FFgrToU+70JtDcb7/diJRTt7Qw==" saltValue="QCSV//NVco6BQKP+QjqNmQ==" spinCount="100000" sheet="1" objects="1" scenarios="1" formatRows="0"/>
  <mergeCells count="2">
    <mergeCell ref="B2:G2"/>
    <mergeCell ref="A1:A2"/>
  </mergeCells>
  <conditionalFormatting sqref="B4 B66 B18 B49 B118:B65501">
    <cfRule type="cellIs" dxfId="66" priority="140" operator="equal">
      <formula>"Mandatory"</formula>
    </cfRule>
  </conditionalFormatting>
  <conditionalFormatting sqref="B3">
    <cfRule type="cellIs" dxfId="65" priority="139" operator="equal">
      <formula>"Mandatory"</formula>
    </cfRule>
  </conditionalFormatting>
  <conditionalFormatting sqref="G5:G17">
    <cfRule type="cellIs" dxfId="64" priority="14" stopIfTrue="1" operator="equal">
      <formula>"Exception"</formula>
    </cfRule>
    <cfRule type="cellIs" dxfId="63" priority="15" stopIfTrue="1" operator="equal">
      <formula>"Select from Drop Down List"</formula>
    </cfRule>
  </conditionalFormatting>
  <conditionalFormatting sqref="G19:G48">
    <cfRule type="cellIs" dxfId="62" priority="12" stopIfTrue="1" operator="equal">
      <formula>"Exception"</formula>
    </cfRule>
    <cfRule type="cellIs" dxfId="61" priority="13" stopIfTrue="1" operator="equal">
      <formula>"Select from Drop Down List"</formula>
    </cfRule>
  </conditionalFormatting>
  <conditionalFormatting sqref="G50:G52">
    <cfRule type="cellIs" dxfId="60" priority="10" stopIfTrue="1" operator="equal">
      <formula>"Exception"</formula>
    </cfRule>
    <cfRule type="cellIs" dxfId="59" priority="11" stopIfTrue="1" operator="equal">
      <formula>"Select from Drop Down List"</formula>
    </cfRule>
  </conditionalFormatting>
  <conditionalFormatting sqref="G55:G57">
    <cfRule type="cellIs" dxfId="58" priority="8" stopIfTrue="1" operator="equal">
      <formula>"Exception"</formula>
    </cfRule>
    <cfRule type="cellIs" dxfId="57" priority="9" stopIfTrue="1" operator="equal">
      <formula>"Select from Drop Down List"</formula>
    </cfRule>
  </conditionalFormatting>
  <conditionalFormatting sqref="G59:G65">
    <cfRule type="cellIs" dxfId="56" priority="6" stopIfTrue="1" operator="equal">
      <formula>"Exception"</formula>
    </cfRule>
    <cfRule type="cellIs" dxfId="55" priority="7" stopIfTrue="1" operator="equal">
      <formula>"Select from Drop Down List"</formula>
    </cfRule>
  </conditionalFormatting>
  <conditionalFormatting sqref="G67:G101">
    <cfRule type="cellIs" dxfId="54" priority="4" stopIfTrue="1" operator="equal">
      <formula>"Exception"</formula>
    </cfRule>
    <cfRule type="cellIs" dxfId="53" priority="5" stopIfTrue="1" operator="equal">
      <formula>"Select from Drop Down List"</formula>
    </cfRule>
  </conditionalFormatting>
  <conditionalFormatting sqref="G103:G117">
    <cfRule type="cellIs" dxfId="52" priority="2" stopIfTrue="1" operator="equal">
      <formula>"Exception"</formula>
    </cfRule>
    <cfRule type="cellIs" dxfId="51"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52 B55:B117">
      <formula1>SpecType</formula1>
    </dataValidation>
    <dataValidation type="list" allowBlank="1" showInputMessage="1" showErrorMessage="1" sqref="E5:E17 E19:E48 E50:E52 E55:E57 E59:E65 E67:E117">
      <formula1>Existing</formula1>
    </dataValidation>
    <dataValidation type="list" allowBlank="1" showInputMessage="1" showErrorMessage="1" sqref="G5:G17 G19:G48 G50:G52 G55:G57 G59:G65 G67:G101 G103:G117">
      <formula1>Availability</formula1>
    </dataValidation>
  </dataValidations>
  <printOptions horizontalCentered="1"/>
  <pageMargins left="0.25" right="0.25" top="0.5" bottom="0.75" header="0" footer="0.3"/>
  <pageSetup scale="72" fitToHeight="0" orientation="landscape" r:id="rId1"/>
  <headerFooter>
    <oddFooter>&amp;L&amp;"Arial,Regular"&amp;10RFP for Computer Aided Dispatch Software, Hardware, and 
Implementation and Maintenance Services
INTERFACE FUNCTIONAL REQUIREMENTS&amp;C&amp;"Arial,Regular"&amp;10Records Management Interface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9" r:id="rId4" name="Group Box 3">
              <controlPr defaultSize="0" autoFill="0" autoPict="0">
                <anchor moveWithCells="1">
                  <from>
                    <xdr:col>7</xdr:col>
                    <xdr:colOff>0</xdr:colOff>
                    <xdr:row>4</xdr:row>
                    <xdr:rowOff>47625</xdr:rowOff>
                  </from>
                  <to>
                    <xdr:col>13</xdr:col>
                    <xdr:colOff>495300</xdr:colOff>
                    <xdr:row>5</xdr:row>
                    <xdr:rowOff>0</xdr:rowOff>
                  </to>
                </anchor>
              </controlPr>
            </control>
          </mc:Choice>
        </mc:AlternateContent>
        <mc:AlternateContent xmlns:mc="http://schemas.openxmlformats.org/markup-compatibility/2006">
          <mc:Choice Requires="x14">
            <control shapeId="65540" r:id="rId5" name="Group Box 4">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5541" r:id="rId6" name="Group Box 5">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5542" r:id="rId7" name="Group Box 6">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pageSetUpPr fitToPage="1"/>
  </sheetPr>
  <dimension ref="A1:K32"/>
  <sheetViews>
    <sheetView view="pageLayout" zoomScale="90" zoomScaleNormal="90" zoomScalePageLayoutView="90" workbookViewId="0">
      <selection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46.5" customHeight="1" x14ac:dyDescent="0.2">
      <c r="A2" s="523"/>
      <c r="B2" s="522" t="s">
        <v>1869</v>
      </c>
      <c r="C2" s="522"/>
      <c r="D2" s="522"/>
      <c r="E2" s="522"/>
      <c r="F2" s="522"/>
      <c r="G2" s="522"/>
    </row>
    <row r="3" spans="1:11" ht="15.75" thickBot="1" x14ac:dyDescent="0.25"/>
    <row r="4" spans="1:11" s="79" customFormat="1" ht="75" customHeight="1" thickBot="1" x14ac:dyDescent="0.3">
      <c r="A4" s="163" t="s">
        <v>3</v>
      </c>
      <c r="B4" s="163" t="s">
        <v>41</v>
      </c>
      <c r="C4" s="163" t="s">
        <v>245</v>
      </c>
      <c r="D4" s="164" t="str">
        <f>'Support Data'!A24</f>
        <v>Vendor Work Area</v>
      </c>
      <c r="E4" s="165" t="str">
        <f>'Support Data'!A43</f>
        <v>Existing Functionality</v>
      </c>
      <c r="F4" s="165" t="s">
        <v>42</v>
      </c>
      <c r="G4" s="269" t="str">
        <f>'Support Data'!A21</f>
        <v>Availability</v>
      </c>
      <c r="H4" s="77" t="s">
        <v>73</v>
      </c>
      <c r="I4" s="78" t="s">
        <v>540</v>
      </c>
      <c r="J4" s="78" t="s">
        <v>541</v>
      </c>
      <c r="K4" s="78" t="s">
        <v>507</v>
      </c>
    </row>
    <row r="5" spans="1:11" x14ac:dyDescent="0.2">
      <c r="A5" s="136" t="s">
        <v>246</v>
      </c>
      <c r="B5" s="179"/>
      <c r="C5" s="138"/>
      <c r="D5" s="139"/>
      <c r="E5" s="140"/>
      <c r="F5" s="140"/>
      <c r="G5" s="162"/>
      <c r="H5" s="88">
        <f>COUNTA(B6:B32)</f>
        <v>25</v>
      </c>
      <c r="I5" s="81"/>
      <c r="K5" s="81">
        <f>SUM(K6:K32)</f>
        <v>0</v>
      </c>
    </row>
    <row r="6" spans="1:11" s="91" customFormat="1" ht="30" customHeight="1" x14ac:dyDescent="0.2">
      <c r="A6" s="170" t="s">
        <v>96</v>
      </c>
      <c r="B6" s="182" t="s">
        <v>579</v>
      </c>
      <c r="C6" s="281" t="s">
        <v>371</v>
      </c>
      <c r="D6" s="199"/>
      <c r="E6" s="171"/>
      <c r="F6" s="146">
        <v>1</v>
      </c>
      <c r="G6" s="147" t="s">
        <v>1760</v>
      </c>
      <c r="H6" s="82">
        <f>COUNTIF(G:G,"=Select from Drop Down List")</f>
        <v>25</v>
      </c>
      <c r="I6" s="83">
        <f>IF(NOT(ISBLANK($B6)),VLOOKUP($B6,SpecData,2,FALSE),"")</f>
        <v>1</v>
      </c>
      <c r="J6" s="84">
        <f t="shared" ref="J6:J32" si="0">VLOOKUP(G6,AvailabilityData,2,FALSE)</f>
        <v>0</v>
      </c>
      <c r="K6" s="85">
        <f t="shared" ref="K6:K32" si="1">I6*J6</f>
        <v>0</v>
      </c>
    </row>
    <row r="7" spans="1:11" s="91" customFormat="1" ht="30" customHeight="1" x14ac:dyDescent="0.2">
      <c r="A7" s="170" t="s">
        <v>97</v>
      </c>
      <c r="B7" s="182" t="s">
        <v>579</v>
      </c>
      <c r="C7" s="387" t="s">
        <v>372</v>
      </c>
      <c r="D7" s="321"/>
      <c r="E7" s="171"/>
      <c r="F7" s="146">
        <v>1</v>
      </c>
      <c r="G7" s="147" t="s">
        <v>1760</v>
      </c>
      <c r="H7" s="82">
        <f>COUNTIF(G:G,"=Function Available")</f>
        <v>0</v>
      </c>
      <c r="I7" s="83">
        <f>IF(NOT(ISBLANK($B7)),VLOOKUP($B7,SpecData,2,FALSE),"")</f>
        <v>1</v>
      </c>
      <c r="J7" s="84">
        <f t="shared" si="0"/>
        <v>0</v>
      </c>
      <c r="K7" s="85">
        <f t="shared" si="1"/>
        <v>0</v>
      </c>
    </row>
    <row r="8" spans="1:11" s="91" customFormat="1" ht="30" customHeight="1" x14ac:dyDescent="0.2">
      <c r="A8" s="170" t="s">
        <v>98</v>
      </c>
      <c r="B8" s="182" t="s">
        <v>579</v>
      </c>
      <c r="C8" s="143" t="s">
        <v>1000</v>
      </c>
      <c r="D8" s="152"/>
      <c r="E8" s="171"/>
      <c r="F8" s="146">
        <v>1</v>
      </c>
      <c r="G8" s="147" t="s">
        <v>1760</v>
      </c>
      <c r="H8" s="82">
        <f>COUNTIF(F:G,"=Function Not Available")</f>
        <v>0</v>
      </c>
      <c r="I8" s="83">
        <f>IF(NOT(ISBLANK($B8)),VLOOKUP($B8,SpecData,2,FALSE),"")</f>
        <v>1</v>
      </c>
      <c r="J8" s="84">
        <f t="shared" si="0"/>
        <v>0</v>
      </c>
      <c r="K8" s="85">
        <f t="shared" si="1"/>
        <v>0</v>
      </c>
    </row>
    <row r="9" spans="1:11" s="91" customFormat="1" ht="30" customHeight="1" x14ac:dyDescent="0.2">
      <c r="A9" s="184"/>
      <c r="B9" s="196"/>
      <c r="C9" s="186" t="s">
        <v>328</v>
      </c>
      <c r="D9" s="187"/>
      <c r="E9" s="189"/>
      <c r="F9" s="189"/>
      <c r="G9" s="190"/>
      <c r="H9" s="82">
        <f>COUNTIF(G:G,"=Exception")</f>
        <v>0</v>
      </c>
      <c r="I9" s="83"/>
      <c r="J9" s="84"/>
      <c r="K9" s="85"/>
    </row>
    <row r="10" spans="1:11" s="91" customFormat="1" ht="30" customHeight="1" x14ac:dyDescent="0.2">
      <c r="A10" s="170" t="s">
        <v>99</v>
      </c>
      <c r="B10" s="182" t="s">
        <v>579</v>
      </c>
      <c r="C10" s="400" t="s">
        <v>9</v>
      </c>
      <c r="D10" s="401"/>
      <c r="E10" s="171"/>
      <c r="F10" s="146">
        <v>1</v>
      </c>
      <c r="G10" s="147" t="s">
        <v>1760</v>
      </c>
      <c r="H10" s="90">
        <f>COUNTIFS(B:B,"=Highly Advantageous",G:G,"=Select from Drop Down List")</f>
        <v>0</v>
      </c>
      <c r="I10" s="83">
        <f t="shared" ref="I10:I27" si="2">IF(NOT(ISBLANK($B10)),VLOOKUP($B10,SpecData,2,FALSE),"")</f>
        <v>1</v>
      </c>
      <c r="J10" s="84">
        <f t="shared" si="0"/>
        <v>0</v>
      </c>
      <c r="K10" s="85">
        <f t="shared" si="1"/>
        <v>0</v>
      </c>
    </row>
    <row r="11" spans="1:11" s="91" customFormat="1" ht="30" customHeight="1" x14ac:dyDescent="0.2">
      <c r="A11" s="170" t="s">
        <v>100</v>
      </c>
      <c r="B11" s="182" t="s">
        <v>579</v>
      </c>
      <c r="C11" s="402" t="s">
        <v>22</v>
      </c>
      <c r="D11" s="403"/>
      <c r="E11" s="171"/>
      <c r="F11" s="146">
        <v>1</v>
      </c>
      <c r="G11" s="147" t="s">
        <v>1760</v>
      </c>
      <c r="H11" s="90">
        <f>COUNTIFS(B:B,"=Highly Advantageous",G:G,"=Function Available")</f>
        <v>0</v>
      </c>
      <c r="I11" s="83">
        <f t="shared" si="2"/>
        <v>1</v>
      </c>
      <c r="J11" s="84">
        <f t="shared" si="0"/>
        <v>0</v>
      </c>
      <c r="K11" s="85">
        <f t="shared" si="1"/>
        <v>0</v>
      </c>
    </row>
    <row r="12" spans="1:11" s="91" customFormat="1" ht="30" customHeight="1" x14ac:dyDescent="0.2">
      <c r="A12" s="170" t="s">
        <v>101</v>
      </c>
      <c r="B12" s="182" t="s">
        <v>579</v>
      </c>
      <c r="C12" s="402" t="s">
        <v>320</v>
      </c>
      <c r="D12" s="403"/>
      <c r="E12" s="171"/>
      <c r="F12" s="146">
        <v>1</v>
      </c>
      <c r="G12" s="147" t="s">
        <v>1760</v>
      </c>
      <c r="H12" s="90">
        <f>COUNTIFS(B:B,"=Highly Advantageous",G:G,"=Function Not Available")</f>
        <v>0</v>
      </c>
      <c r="I12" s="83">
        <f t="shared" si="2"/>
        <v>1</v>
      </c>
      <c r="J12" s="84">
        <f t="shared" si="0"/>
        <v>0</v>
      </c>
      <c r="K12" s="85">
        <f t="shared" si="1"/>
        <v>0</v>
      </c>
    </row>
    <row r="13" spans="1:11" s="91" customFormat="1" ht="30" customHeight="1" x14ac:dyDescent="0.2">
      <c r="A13" s="170" t="s">
        <v>102</v>
      </c>
      <c r="B13" s="182" t="s">
        <v>579</v>
      </c>
      <c r="C13" s="402" t="s">
        <v>23</v>
      </c>
      <c r="D13" s="403"/>
      <c r="E13" s="171"/>
      <c r="F13" s="146">
        <v>1</v>
      </c>
      <c r="G13" s="147" t="s">
        <v>1760</v>
      </c>
      <c r="H13" s="90">
        <f>COUNTIFS(B:B,"=Needed",G:G,"=Exception")</f>
        <v>0</v>
      </c>
      <c r="I13" s="83">
        <f t="shared" si="2"/>
        <v>1</v>
      </c>
      <c r="J13" s="84">
        <f t="shared" si="0"/>
        <v>0</v>
      </c>
      <c r="K13" s="85">
        <f t="shared" si="1"/>
        <v>0</v>
      </c>
    </row>
    <row r="14" spans="1:11" s="91" customFormat="1" ht="30" customHeight="1" x14ac:dyDescent="0.2">
      <c r="A14" s="170" t="s">
        <v>103</v>
      </c>
      <c r="B14" s="182" t="s">
        <v>579</v>
      </c>
      <c r="C14" s="402" t="s">
        <v>1001</v>
      </c>
      <c r="D14" s="403"/>
      <c r="E14" s="171"/>
      <c r="F14" s="146"/>
      <c r="G14" s="147" t="s">
        <v>1760</v>
      </c>
      <c r="H14" s="115">
        <f>COUNTIFS(B:B,"=Advantageous",G:G,"=Select from Drop Down List")</f>
        <v>25</v>
      </c>
      <c r="I14" s="83">
        <f t="shared" si="2"/>
        <v>1</v>
      </c>
      <c r="J14" s="84">
        <f t="shared" si="0"/>
        <v>0</v>
      </c>
      <c r="K14" s="85">
        <f t="shared" si="1"/>
        <v>0</v>
      </c>
    </row>
    <row r="15" spans="1:11" s="91" customFormat="1" ht="30" customHeight="1" x14ac:dyDescent="0.2">
      <c r="A15" s="170" t="s">
        <v>104</v>
      </c>
      <c r="B15" s="182" t="s">
        <v>579</v>
      </c>
      <c r="C15" s="402" t="s">
        <v>30</v>
      </c>
      <c r="D15" s="403"/>
      <c r="E15" s="171"/>
      <c r="F15" s="146">
        <v>1</v>
      </c>
      <c r="G15" s="147" t="s">
        <v>1760</v>
      </c>
      <c r="H15" s="115">
        <f>COUNTIFS(B:B,"=Advantageous",G:G,"=Function Available")</f>
        <v>0</v>
      </c>
      <c r="I15" s="83">
        <f t="shared" si="2"/>
        <v>1</v>
      </c>
      <c r="J15" s="84">
        <f t="shared" si="0"/>
        <v>0</v>
      </c>
      <c r="K15" s="85">
        <f t="shared" si="1"/>
        <v>0</v>
      </c>
    </row>
    <row r="16" spans="1:11" s="91" customFormat="1" ht="30" customHeight="1" x14ac:dyDescent="0.2">
      <c r="A16" s="170" t="s">
        <v>105</v>
      </c>
      <c r="B16" s="182" t="s">
        <v>579</v>
      </c>
      <c r="C16" s="402" t="s">
        <v>27</v>
      </c>
      <c r="D16" s="403"/>
      <c r="E16" s="171"/>
      <c r="F16" s="146">
        <v>1</v>
      </c>
      <c r="G16" s="147" t="s">
        <v>1760</v>
      </c>
      <c r="H16" s="115">
        <f>COUNTIFS(B:B,"=Advantageous",G:G,"=Function Not Available")</f>
        <v>0</v>
      </c>
      <c r="I16" s="83">
        <f t="shared" si="2"/>
        <v>1</v>
      </c>
      <c r="J16" s="84">
        <f t="shared" si="0"/>
        <v>0</v>
      </c>
      <c r="K16" s="85">
        <f t="shared" si="1"/>
        <v>0</v>
      </c>
    </row>
    <row r="17" spans="1:11" s="91" customFormat="1" ht="30" customHeight="1" x14ac:dyDescent="0.2">
      <c r="A17" s="170" t="s">
        <v>106</v>
      </c>
      <c r="B17" s="182" t="s">
        <v>579</v>
      </c>
      <c r="C17" s="301" t="s">
        <v>28</v>
      </c>
      <c r="D17" s="302"/>
      <c r="E17" s="171"/>
      <c r="F17" s="146">
        <v>1</v>
      </c>
      <c r="G17" s="147" t="s">
        <v>1760</v>
      </c>
      <c r="H17" s="115">
        <f>COUNTIFS(B:B,"=Advantageous",G:G,"=Exception")</f>
        <v>0</v>
      </c>
      <c r="I17" s="83">
        <f t="shared" si="2"/>
        <v>1</v>
      </c>
      <c r="J17" s="84">
        <f t="shared" si="0"/>
        <v>0</v>
      </c>
      <c r="K17" s="85">
        <f t="shared" si="1"/>
        <v>0</v>
      </c>
    </row>
    <row r="18" spans="1:11" s="91" customFormat="1" ht="30" customHeight="1" x14ac:dyDescent="0.25">
      <c r="A18" s="170" t="s">
        <v>107</v>
      </c>
      <c r="B18" s="182" t="s">
        <v>579</v>
      </c>
      <c r="C18" s="301" t="s">
        <v>373</v>
      </c>
      <c r="D18" s="302"/>
      <c r="E18" s="171"/>
      <c r="F18" s="146">
        <v>1</v>
      </c>
      <c r="G18" s="147" t="s">
        <v>1760</v>
      </c>
      <c r="H18" s="97"/>
      <c r="I18" s="83">
        <f t="shared" si="2"/>
        <v>1</v>
      </c>
      <c r="J18" s="84">
        <f t="shared" si="0"/>
        <v>0</v>
      </c>
      <c r="K18" s="85">
        <f t="shared" si="1"/>
        <v>0</v>
      </c>
    </row>
    <row r="19" spans="1:11" s="91" customFormat="1" ht="30" customHeight="1" x14ac:dyDescent="0.25">
      <c r="A19" s="170" t="s">
        <v>108</v>
      </c>
      <c r="B19" s="182" t="s">
        <v>579</v>
      </c>
      <c r="C19" s="301" t="s">
        <v>25</v>
      </c>
      <c r="D19" s="302"/>
      <c r="E19" s="171"/>
      <c r="F19" s="146">
        <v>1</v>
      </c>
      <c r="G19" s="147" t="s">
        <v>1760</v>
      </c>
      <c r="H19" s="97"/>
      <c r="I19" s="83">
        <f t="shared" si="2"/>
        <v>1</v>
      </c>
      <c r="J19" s="84">
        <f t="shared" si="0"/>
        <v>0</v>
      </c>
      <c r="K19" s="85">
        <f t="shared" si="1"/>
        <v>0</v>
      </c>
    </row>
    <row r="20" spans="1:11" s="91" customFormat="1" ht="30" customHeight="1" x14ac:dyDescent="0.25">
      <c r="A20" s="170" t="s">
        <v>109</v>
      </c>
      <c r="B20" s="182" t="s">
        <v>579</v>
      </c>
      <c r="C20" s="402" t="s">
        <v>1002</v>
      </c>
      <c r="D20" s="403"/>
      <c r="E20" s="171"/>
      <c r="F20" s="146">
        <v>1</v>
      </c>
      <c r="G20" s="147" t="s">
        <v>1760</v>
      </c>
      <c r="H20" s="97"/>
      <c r="I20" s="83">
        <f t="shared" si="2"/>
        <v>1</v>
      </c>
      <c r="J20" s="84">
        <f t="shared" si="0"/>
        <v>0</v>
      </c>
      <c r="K20" s="85">
        <f t="shared" si="1"/>
        <v>0</v>
      </c>
    </row>
    <row r="21" spans="1:11" s="91" customFormat="1" ht="30" customHeight="1" x14ac:dyDescent="0.25">
      <c r="A21" s="170" t="s">
        <v>110</v>
      </c>
      <c r="B21" s="182" t="s">
        <v>579</v>
      </c>
      <c r="C21" s="402" t="s">
        <v>26</v>
      </c>
      <c r="D21" s="403"/>
      <c r="E21" s="171"/>
      <c r="F21" s="146">
        <v>1</v>
      </c>
      <c r="G21" s="147" t="s">
        <v>1760</v>
      </c>
      <c r="H21" s="97"/>
      <c r="I21" s="83">
        <f t="shared" si="2"/>
        <v>1</v>
      </c>
      <c r="J21" s="84">
        <f t="shared" si="0"/>
        <v>0</v>
      </c>
      <c r="K21" s="85">
        <f t="shared" si="1"/>
        <v>0</v>
      </c>
    </row>
    <row r="22" spans="1:11" s="91" customFormat="1" ht="30" customHeight="1" x14ac:dyDescent="0.25">
      <c r="A22" s="170" t="s">
        <v>111</v>
      </c>
      <c r="B22" s="182" t="s">
        <v>579</v>
      </c>
      <c r="C22" s="237" t="s">
        <v>473</v>
      </c>
      <c r="D22" s="304"/>
      <c r="E22" s="171"/>
      <c r="F22" s="146">
        <v>1</v>
      </c>
      <c r="G22" s="147" t="s">
        <v>1760</v>
      </c>
      <c r="H22" s="97"/>
      <c r="I22" s="83">
        <f t="shared" si="2"/>
        <v>1</v>
      </c>
      <c r="J22" s="84">
        <f t="shared" si="0"/>
        <v>0</v>
      </c>
      <c r="K22" s="85">
        <f t="shared" si="1"/>
        <v>0</v>
      </c>
    </row>
    <row r="23" spans="1:11" s="91" customFormat="1" ht="30" customHeight="1" x14ac:dyDescent="0.25">
      <c r="A23" s="170" t="s">
        <v>198</v>
      </c>
      <c r="B23" s="182" t="s">
        <v>579</v>
      </c>
      <c r="C23" s="357" t="s">
        <v>374</v>
      </c>
      <c r="D23" s="201"/>
      <c r="E23" s="171"/>
      <c r="F23" s="146">
        <v>1</v>
      </c>
      <c r="G23" s="147" t="s">
        <v>1760</v>
      </c>
      <c r="H23" s="97"/>
      <c r="I23" s="83">
        <f t="shared" si="2"/>
        <v>1</v>
      </c>
      <c r="J23" s="84">
        <f t="shared" si="0"/>
        <v>0</v>
      </c>
      <c r="K23" s="85">
        <f t="shared" si="1"/>
        <v>0</v>
      </c>
    </row>
    <row r="24" spans="1:11" s="91" customFormat="1" ht="30" customHeight="1" x14ac:dyDescent="0.25">
      <c r="A24" s="170" t="s">
        <v>323</v>
      </c>
      <c r="B24" s="182" t="s">
        <v>579</v>
      </c>
      <c r="C24" s="357" t="s">
        <v>375</v>
      </c>
      <c r="D24" s="201"/>
      <c r="E24" s="171"/>
      <c r="F24" s="146">
        <v>1</v>
      </c>
      <c r="G24" s="147" t="s">
        <v>1760</v>
      </c>
      <c r="H24" s="97"/>
      <c r="I24" s="83">
        <f t="shared" si="2"/>
        <v>1</v>
      </c>
      <c r="J24" s="84">
        <f t="shared" si="0"/>
        <v>0</v>
      </c>
      <c r="K24" s="85">
        <f t="shared" si="1"/>
        <v>0</v>
      </c>
    </row>
    <row r="25" spans="1:11" s="91" customFormat="1" ht="30" customHeight="1" x14ac:dyDescent="0.25">
      <c r="A25" s="170" t="s">
        <v>324</v>
      </c>
      <c r="B25" s="182" t="s">
        <v>579</v>
      </c>
      <c r="C25" s="357" t="s">
        <v>1003</v>
      </c>
      <c r="D25" s="201"/>
      <c r="E25" s="171"/>
      <c r="F25" s="146">
        <v>1</v>
      </c>
      <c r="G25" s="147" t="s">
        <v>1760</v>
      </c>
      <c r="H25" s="97"/>
      <c r="I25" s="83">
        <f t="shared" si="2"/>
        <v>1</v>
      </c>
      <c r="J25" s="84">
        <f t="shared" si="0"/>
        <v>0</v>
      </c>
      <c r="K25" s="85">
        <f t="shared" si="1"/>
        <v>0</v>
      </c>
    </row>
    <row r="26" spans="1:11" s="91" customFormat="1" ht="30" customHeight="1" x14ac:dyDescent="0.25">
      <c r="A26" s="170" t="s">
        <v>325</v>
      </c>
      <c r="B26" s="182" t="s">
        <v>579</v>
      </c>
      <c r="C26" s="357" t="s">
        <v>1004</v>
      </c>
      <c r="D26" s="201"/>
      <c r="E26" s="171"/>
      <c r="F26" s="146">
        <v>1</v>
      </c>
      <c r="G26" s="147" t="s">
        <v>1760</v>
      </c>
      <c r="H26" s="97"/>
      <c r="I26" s="83">
        <f t="shared" si="2"/>
        <v>1</v>
      </c>
      <c r="J26" s="84">
        <f t="shared" si="0"/>
        <v>0</v>
      </c>
      <c r="K26" s="85">
        <f t="shared" si="1"/>
        <v>0</v>
      </c>
    </row>
    <row r="27" spans="1:11" s="91" customFormat="1" ht="30" customHeight="1" x14ac:dyDescent="0.25">
      <c r="A27" s="170" t="s">
        <v>326</v>
      </c>
      <c r="B27" s="182" t="s">
        <v>579</v>
      </c>
      <c r="C27" s="404" t="s">
        <v>1005</v>
      </c>
      <c r="D27" s="405"/>
      <c r="E27" s="171"/>
      <c r="F27" s="146">
        <v>1</v>
      </c>
      <c r="G27" s="147" t="s">
        <v>1760</v>
      </c>
      <c r="H27" s="97"/>
      <c r="I27" s="83">
        <f t="shared" si="2"/>
        <v>1</v>
      </c>
      <c r="J27" s="84">
        <f t="shared" si="0"/>
        <v>0</v>
      </c>
      <c r="K27" s="85">
        <f t="shared" si="1"/>
        <v>0</v>
      </c>
    </row>
    <row r="28" spans="1:11" s="91" customFormat="1" ht="15" customHeight="1" x14ac:dyDescent="0.25">
      <c r="A28" s="184"/>
      <c r="B28" s="196"/>
      <c r="C28" s="406" t="s">
        <v>321</v>
      </c>
      <c r="D28" s="407"/>
      <c r="E28" s="189"/>
      <c r="F28" s="189"/>
      <c r="G28" s="190"/>
      <c r="H28" s="97"/>
      <c r="I28" s="83"/>
      <c r="J28" s="84"/>
      <c r="K28" s="85"/>
    </row>
    <row r="29" spans="1:11" s="91" customFormat="1" ht="30" customHeight="1" x14ac:dyDescent="0.25">
      <c r="A29" s="170" t="s">
        <v>327</v>
      </c>
      <c r="B29" s="182" t="s">
        <v>579</v>
      </c>
      <c r="C29" s="400" t="s">
        <v>322</v>
      </c>
      <c r="D29" s="401"/>
      <c r="E29" s="171"/>
      <c r="F29" s="146">
        <v>1</v>
      </c>
      <c r="G29" s="147" t="s">
        <v>1760</v>
      </c>
      <c r="H29" s="97"/>
      <c r="I29" s="83">
        <f>IF(NOT(ISBLANK($B29)),VLOOKUP($B29,SpecData,2,FALSE),"")</f>
        <v>1</v>
      </c>
      <c r="J29" s="84">
        <f t="shared" si="0"/>
        <v>0</v>
      </c>
      <c r="K29" s="85">
        <f t="shared" si="1"/>
        <v>0</v>
      </c>
    </row>
    <row r="30" spans="1:11" s="91" customFormat="1" ht="30" customHeight="1" x14ac:dyDescent="0.2">
      <c r="A30" s="170" t="s">
        <v>376</v>
      </c>
      <c r="B30" s="182" t="s">
        <v>579</v>
      </c>
      <c r="C30" s="400" t="s">
        <v>804</v>
      </c>
      <c r="D30" s="401"/>
      <c r="E30" s="171"/>
      <c r="F30" s="146"/>
      <c r="G30" s="147" t="s">
        <v>1760</v>
      </c>
      <c r="H30" s="82"/>
      <c r="I30" s="83">
        <f>IF(NOT(ISBLANK($B30)),VLOOKUP($B30,SpecData,2,FALSE),"")</f>
        <v>1</v>
      </c>
      <c r="J30" s="84">
        <f t="shared" si="0"/>
        <v>0</v>
      </c>
      <c r="K30" s="85">
        <f t="shared" si="1"/>
        <v>0</v>
      </c>
    </row>
    <row r="31" spans="1:11" s="91" customFormat="1" ht="30" customHeight="1" x14ac:dyDescent="0.2">
      <c r="A31" s="141" t="s">
        <v>377</v>
      </c>
      <c r="B31" s="182" t="s">
        <v>579</v>
      </c>
      <c r="C31" s="301" t="s">
        <v>1007</v>
      </c>
      <c r="D31" s="302"/>
      <c r="E31" s="171"/>
      <c r="F31" s="146">
        <v>1</v>
      </c>
      <c r="G31" s="147" t="s">
        <v>1760</v>
      </c>
      <c r="H31" s="82"/>
      <c r="I31" s="83">
        <f>IF(NOT(ISBLANK($B31)),VLOOKUP($B31,SpecData,2,FALSE),"")</f>
        <v>1</v>
      </c>
      <c r="J31" s="84">
        <f t="shared" si="0"/>
        <v>0</v>
      </c>
      <c r="K31" s="85">
        <f t="shared" si="1"/>
        <v>0</v>
      </c>
    </row>
    <row r="32" spans="1:11" s="91" customFormat="1" ht="30" customHeight="1" x14ac:dyDescent="0.2">
      <c r="A32" s="141" t="s">
        <v>378</v>
      </c>
      <c r="B32" s="182" t="s">
        <v>579</v>
      </c>
      <c r="C32" s="301" t="s">
        <v>1006</v>
      </c>
      <c r="D32" s="302"/>
      <c r="E32" s="171"/>
      <c r="F32" s="146">
        <v>1</v>
      </c>
      <c r="G32" s="147" t="s">
        <v>1760</v>
      </c>
      <c r="H32" s="82"/>
      <c r="I32" s="83">
        <f>IF(NOT(ISBLANK($B32)),VLOOKUP($B32,SpecData,2,FALSE),"")</f>
        <v>1</v>
      </c>
      <c r="J32" s="84">
        <f t="shared" si="0"/>
        <v>0</v>
      </c>
      <c r="K32" s="85">
        <f t="shared" si="1"/>
        <v>0</v>
      </c>
    </row>
  </sheetData>
  <sheetProtection algorithmName="SHA-512" hashValue="uCxvvHRHeCYtyfS7dwJ8CW1G/QBkXZj/tG1EVZVlicRPzObHHE9wX4dfLlCLHsmNvgsAZA0r9KynIoQ8Sv6T2w==" saltValue="RO1+nJCLidhiZn2jm3ujKg==" spinCount="100000" sheet="1" objects="1" scenarios="1" formatRows="0"/>
  <mergeCells count="2">
    <mergeCell ref="B2:G2"/>
    <mergeCell ref="A1:A2"/>
  </mergeCells>
  <conditionalFormatting sqref="H18:H29">
    <cfRule type="expression" dxfId="50" priority="76" stopIfTrue="1">
      <formula>AND(NOT(ISBLANK(#REF!)),ISNA(H18))</formula>
    </cfRule>
  </conditionalFormatting>
  <conditionalFormatting sqref="B4:B5 B33:B65537 B9">
    <cfRule type="cellIs" dxfId="49" priority="74" operator="equal">
      <formula>"Crucial"</formula>
    </cfRule>
    <cfRule type="cellIs" dxfId="48" priority="75" stopIfTrue="1" operator="equal">
      <formula>"Mandatory"</formula>
    </cfRule>
  </conditionalFormatting>
  <conditionalFormatting sqref="B4">
    <cfRule type="cellIs" dxfId="47" priority="69" operator="equal">
      <formula>"Mandatory"</formula>
    </cfRule>
  </conditionalFormatting>
  <conditionalFormatting sqref="G6:G8">
    <cfRule type="cellIs" dxfId="46" priority="6" stopIfTrue="1" operator="equal">
      <formula>"Exception"</formula>
    </cfRule>
    <cfRule type="cellIs" dxfId="45" priority="7" stopIfTrue="1" operator="equal">
      <formula>"Select from Drop Down List"</formula>
    </cfRule>
  </conditionalFormatting>
  <conditionalFormatting sqref="G10:G27">
    <cfRule type="cellIs" dxfId="44" priority="4" stopIfTrue="1" operator="equal">
      <formula>"Exception"</formula>
    </cfRule>
    <cfRule type="cellIs" dxfId="43" priority="5" stopIfTrue="1" operator="equal">
      <formula>"Select from Drop Down List"</formula>
    </cfRule>
  </conditionalFormatting>
  <conditionalFormatting sqref="G29:G32">
    <cfRule type="cellIs" dxfId="42" priority="2" stopIfTrue="1" operator="equal">
      <formula>"Exception"</formula>
    </cfRule>
    <cfRule type="cellIs" dxfId="41"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6:B8 B10:B27 B29:B32">
      <formula1>SpecType</formula1>
    </dataValidation>
    <dataValidation type="list" allowBlank="1" showInputMessage="1" showErrorMessage="1" sqref="E6:E8 E10:E27 E29:E32">
      <formula1>Existing</formula1>
    </dataValidation>
    <dataValidation type="list" allowBlank="1" showInputMessage="1" showErrorMessage="1" sqref="G6:G8 G10:G27 G29:G32">
      <formula1>Availability</formula1>
    </dataValidation>
  </dataValidations>
  <pageMargins left="0.25" right="0.25" top="0.75" bottom="0.75" header="0.3" footer="0.3"/>
  <pageSetup scale="63" fitToHeight="0" orientation="landscape" r:id="rId1"/>
  <headerFooter alignWithMargins="0">
    <oddFooter>&amp;L&amp;"Arial,Regular"&amp;10RFP for Computer Aided Dispatch Software, Hardware, and 
Implementation and Maintenance Services
INTERFACE FUNCTIONAL REQUIREMENTS&amp;C&amp;"Arial,Regular"&amp;10&amp;A&amp;R&amp;"Arial,Regular"&amp;10Page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7590" r:id="rId4" name="Group Box 6">
              <controlPr defaultSize="0" autoFill="0" autoPict="0">
                <anchor moveWithCells="1">
                  <from>
                    <xdr:col>7</xdr:col>
                    <xdr:colOff>0</xdr:colOff>
                    <xdr:row>5</xdr:row>
                    <xdr:rowOff>47625</xdr:rowOff>
                  </from>
                  <to>
                    <xdr:col>13</xdr:col>
                    <xdr:colOff>552450</xdr:colOff>
                    <xdr:row>6</xdr:row>
                    <xdr:rowOff>0</xdr:rowOff>
                  </to>
                </anchor>
              </controlPr>
            </control>
          </mc:Choice>
        </mc:AlternateContent>
        <mc:AlternateContent xmlns:mc="http://schemas.openxmlformats.org/markup-compatibility/2006">
          <mc:Choice Requires="x14">
            <control shapeId="67591" r:id="rId5" name="Group Box 7">
              <controlPr defaultSize="0" autoFill="0" autoPict="0">
                <anchor moveWithCells="1">
                  <from>
                    <xdr:col>7</xdr:col>
                    <xdr:colOff>0</xdr:colOff>
                    <xdr:row>5</xdr:row>
                    <xdr:rowOff>28575</xdr:rowOff>
                  </from>
                  <to>
                    <xdr:col>13</xdr:col>
                    <xdr:colOff>542925</xdr:colOff>
                    <xdr:row>6</xdr:row>
                    <xdr:rowOff>0</xdr:rowOff>
                  </to>
                </anchor>
              </controlPr>
            </control>
          </mc:Choice>
        </mc:AlternateContent>
        <mc:AlternateContent xmlns:mc="http://schemas.openxmlformats.org/markup-compatibility/2006">
          <mc:Choice Requires="x14">
            <control shapeId="67592" r:id="rId6" name="Group Box 8">
              <controlPr defaultSize="0" autoFill="0" autoPict="0">
                <anchor moveWithCells="1">
                  <from>
                    <xdr:col>7</xdr:col>
                    <xdr:colOff>0</xdr:colOff>
                    <xdr:row>5</xdr:row>
                    <xdr:rowOff>28575</xdr:rowOff>
                  </from>
                  <to>
                    <xdr:col>13</xdr:col>
                    <xdr:colOff>542925</xdr:colOff>
                    <xdr:row>6</xdr:row>
                    <xdr:rowOff>0</xdr:rowOff>
                  </to>
                </anchor>
              </controlPr>
            </control>
          </mc:Choice>
        </mc:AlternateContent>
        <mc:AlternateContent xmlns:mc="http://schemas.openxmlformats.org/markup-compatibility/2006">
          <mc:Choice Requires="x14">
            <control shapeId="67593" r:id="rId7" name="Group Box 9">
              <controlPr defaultSize="0" autoFill="0" autoPict="0">
                <anchor moveWithCells="1">
                  <from>
                    <xdr:col>7</xdr:col>
                    <xdr:colOff>0</xdr:colOff>
                    <xdr:row>5</xdr:row>
                    <xdr:rowOff>28575</xdr:rowOff>
                  </from>
                  <to>
                    <xdr:col>13</xdr:col>
                    <xdr:colOff>542925</xdr:colOff>
                    <xdr:row>6</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K24"/>
  <sheetViews>
    <sheetView zoomScale="90" zoomScaleNormal="90" zoomScalePageLayoutView="90" workbookViewId="0">
      <selection activeCell="C5" sqref="C5"/>
    </sheetView>
  </sheetViews>
  <sheetFormatPr defaultRowHeight="15" x14ac:dyDescent="0.2"/>
  <cols>
    <col min="1" max="1" width="11.7109375" style="131" customWidth="1"/>
    <col min="2" max="2" width="14.7109375" style="133" customWidth="1"/>
    <col min="3" max="4" width="65.7109375" style="134" customWidth="1"/>
    <col min="5" max="6" width="6.7109375" style="134" hidden="1" customWidth="1"/>
    <col min="7" max="7" width="30.7109375" style="134" customWidth="1"/>
    <col min="8" max="11" width="9.140625" style="4" hidden="1" customWidth="1"/>
    <col min="12" max="16384" width="9.140625" style="4"/>
  </cols>
  <sheetData>
    <row r="1" spans="1:11" ht="25.5" customHeight="1" x14ac:dyDescent="0.2">
      <c r="A1" s="523"/>
      <c r="B1" s="443" t="s">
        <v>1868</v>
      </c>
      <c r="C1" s="444"/>
      <c r="D1" s="135"/>
      <c r="E1" s="445"/>
      <c r="F1" s="446"/>
      <c r="G1" s="446"/>
    </row>
    <row r="2" spans="1:11" ht="128.25" customHeight="1" thickBot="1" x14ac:dyDescent="0.25">
      <c r="A2" s="523"/>
      <c r="B2" s="522" t="s">
        <v>1869</v>
      </c>
      <c r="C2" s="522"/>
      <c r="D2" s="522"/>
      <c r="E2" s="522"/>
      <c r="F2" s="522"/>
      <c r="G2" s="522"/>
    </row>
    <row r="3" spans="1:11" s="6" customFormat="1" ht="42" customHeight="1" thickBot="1" x14ac:dyDescent="0.3">
      <c r="A3" s="452" t="s">
        <v>3</v>
      </c>
      <c r="B3" s="452" t="s">
        <v>41</v>
      </c>
      <c r="C3" s="452" t="s">
        <v>1892</v>
      </c>
      <c r="D3" s="453" t="str">
        <f>'Support Data'!A24</f>
        <v>Vendor Work Area</v>
      </c>
      <c r="E3" s="455" t="str">
        <f>'Support Data'!A43</f>
        <v>Existing Functionality</v>
      </c>
      <c r="F3" s="455" t="s">
        <v>42</v>
      </c>
      <c r="G3" s="456" t="str">
        <f>'Support Data'!A21</f>
        <v>Availability</v>
      </c>
      <c r="H3" s="77" t="s">
        <v>73</v>
      </c>
      <c r="I3" s="78" t="s">
        <v>540</v>
      </c>
      <c r="J3" s="78" t="s">
        <v>541</v>
      </c>
      <c r="K3" s="78" t="s">
        <v>507</v>
      </c>
    </row>
    <row r="4" spans="1:11" s="5" customFormat="1" x14ac:dyDescent="0.2">
      <c r="A4" s="136" t="s">
        <v>244</v>
      </c>
      <c r="B4" s="137"/>
      <c r="C4" s="138"/>
      <c r="D4" s="140"/>
      <c r="E4" s="138"/>
      <c r="F4" s="138"/>
      <c r="G4" s="282"/>
      <c r="H4" s="88">
        <f>COUNTA(B5:B23)</f>
        <v>18</v>
      </c>
      <c r="I4" s="81"/>
      <c r="J4" s="82"/>
      <c r="K4" s="81">
        <f>SUM(K5:K23)</f>
        <v>0</v>
      </c>
    </row>
    <row r="5" spans="1:11" ht="30" customHeight="1" x14ac:dyDescent="0.2">
      <c r="A5" s="170" t="s">
        <v>174</v>
      </c>
      <c r="B5" s="182" t="s">
        <v>579</v>
      </c>
      <c r="C5" s="151" t="s">
        <v>1364</v>
      </c>
      <c r="D5" s="144"/>
      <c r="E5" s="171"/>
      <c r="F5" s="172">
        <v>1</v>
      </c>
      <c r="G5" s="147" t="s">
        <v>1760</v>
      </c>
      <c r="H5" s="82">
        <f>COUNTIF(G:G,"=Select from Drop Down List")</f>
        <v>18</v>
      </c>
      <c r="I5" s="83">
        <f t="shared" ref="I5:I17" si="0">IF(NOT(ISBLANK($B5)),VLOOKUP($B5,SpecData,2,FALSE),"")</f>
        <v>1</v>
      </c>
      <c r="J5" s="84">
        <f t="shared" ref="J5:J23" si="1">VLOOKUP(G5,AvailabilityData,2,FALSE)</f>
        <v>0</v>
      </c>
      <c r="K5" s="85">
        <f t="shared" ref="K5:K23" si="2">I5*J5</f>
        <v>0</v>
      </c>
    </row>
    <row r="6" spans="1:11" ht="30" customHeight="1" x14ac:dyDescent="0.2">
      <c r="A6" s="170" t="s">
        <v>175</v>
      </c>
      <c r="B6" s="182" t="s">
        <v>579</v>
      </c>
      <c r="C6" s="408" t="s">
        <v>1008</v>
      </c>
      <c r="D6" s="470"/>
      <c r="E6" s="171"/>
      <c r="F6" s="172">
        <v>1</v>
      </c>
      <c r="G6" s="147" t="s">
        <v>1760</v>
      </c>
      <c r="H6" s="82">
        <f>COUNTIF(G:G,"=Function Available")</f>
        <v>0</v>
      </c>
      <c r="I6" s="83">
        <f t="shared" si="0"/>
        <v>1</v>
      </c>
      <c r="J6" s="84">
        <f t="shared" si="1"/>
        <v>0</v>
      </c>
      <c r="K6" s="85">
        <f t="shared" si="2"/>
        <v>0</v>
      </c>
    </row>
    <row r="7" spans="1:11" ht="30" customHeight="1" x14ac:dyDescent="0.2">
      <c r="A7" s="170" t="s">
        <v>176</v>
      </c>
      <c r="B7" s="182" t="s">
        <v>579</v>
      </c>
      <c r="C7" s="148" t="s">
        <v>641</v>
      </c>
      <c r="D7" s="470"/>
      <c r="E7" s="171"/>
      <c r="F7" s="172">
        <v>1</v>
      </c>
      <c r="G7" s="147" t="s">
        <v>1760</v>
      </c>
      <c r="H7" s="82">
        <f>COUNTIF(F:G,"=Function Not Available")</f>
        <v>0</v>
      </c>
      <c r="I7" s="83">
        <f t="shared" si="0"/>
        <v>1</v>
      </c>
      <c r="J7" s="84">
        <f t="shared" si="1"/>
        <v>0</v>
      </c>
      <c r="K7" s="85">
        <f t="shared" si="2"/>
        <v>0</v>
      </c>
    </row>
    <row r="8" spans="1:11" ht="30" customHeight="1" x14ac:dyDescent="0.2">
      <c r="A8" s="170" t="s">
        <v>177</v>
      </c>
      <c r="B8" s="182" t="s">
        <v>579</v>
      </c>
      <c r="C8" s="154" t="s">
        <v>642</v>
      </c>
      <c r="D8" s="153"/>
      <c r="E8" s="171"/>
      <c r="G8" s="147" t="s">
        <v>1760</v>
      </c>
      <c r="H8" s="82">
        <f>COUNTIF(G:G,"=Exception")</f>
        <v>0</v>
      </c>
      <c r="I8" s="83">
        <f t="shared" si="0"/>
        <v>1</v>
      </c>
      <c r="J8" s="84">
        <f t="shared" si="1"/>
        <v>0</v>
      </c>
      <c r="K8" s="85">
        <f t="shared" si="2"/>
        <v>0</v>
      </c>
    </row>
    <row r="9" spans="1:11" ht="30" customHeight="1" x14ac:dyDescent="0.2">
      <c r="A9" s="170" t="s">
        <v>1009</v>
      </c>
      <c r="B9" s="182" t="s">
        <v>579</v>
      </c>
      <c r="C9" s="154" t="s">
        <v>644</v>
      </c>
      <c r="D9" s="153"/>
      <c r="E9" s="171"/>
      <c r="G9" s="147" t="s">
        <v>1760</v>
      </c>
      <c r="H9" s="90">
        <f>COUNTIFS(B:B,"=Highly Advantageous",G:G,"=Select from Drop Down List")</f>
        <v>0</v>
      </c>
      <c r="I9" s="83">
        <f t="shared" si="0"/>
        <v>1</v>
      </c>
      <c r="J9" s="84">
        <f t="shared" si="1"/>
        <v>0</v>
      </c>
      <c r="K9" s="85">
        <f t="shared" si="2"/>
        <v>0</v>
      </c>
    </row>
    <row r="10" spans="1:11" ht="30" customHeight="1" x14ac:dyDescent="0.2">
      <c r="A10" s="170" t="s">
        <v>1010</v>
      </c>
      <c r="B10" s="182" t="s">
        <v>579</v>
      </c>
      <c r="C10" s="154" t="s">
        <v>643</v>
      </c>
      <c r="D10" s="153"/>
      <c r="E10" s="171"/>
      <c r="G10" s="147" t="s">
        <v>1760</v>
      </c>
      <c r="H10" s="90">
        <f>COUNTIFS(B:B,"=Highly Advantageous",G:G,"=Function Available")</f>
        <v>0</v>
      </c>
      <c r="I10" s="83">
        <f t="shared" si="0"/>
        <v>1</v>
      </c>
      <c r="J10" s="84">
        <f t="shared" si="1"/>
        <v>0</v>
      </c>
      <c r="K10" s="85">
        <f t="shared" si="2"/>
        <v>0</v>
      </c>
    </row>
    <row r="11" spans="1:11" ht="30" customHeight="1" x14ac:dyDescent="0.2">
      <c r="A11" s="170" t="s">
        <v>1011</v>
      </c>
      <c r="B11" s="182" t="s">
        <v>579</v>
      </c>
      <c r="C11" s="154" t="s">
        <v>645</v>
      </c>
      <c r="D11" s="153"/>
      <c r="E11" s="171"/>
      <c r="G11" s="147" t="s">
        <v>1760</v>
      </c>
      <c r="H11" s="90">
        <f>COUNTIFS(B:B,"=Highly Advantageous",G:G,"=Function Not Available")</f>
        <v>0</v>
      </c>
      <c r="I11" s="83">
        <f t="shared" si="0"/>
        <v>1</v>
      </c>
      <c r="J11" s="84">
        <f t="shared" si="1"/>
        <v>0</v>
      </c>
      <c r="K11" s="85">
        <f t="shared" si="2"/>
        <v>0</v>
      </c>
    </row>
    <row r="12" spans="1:11" ht="30" customHeight="1" x14ac:dyDescent="0.2">
      <c r="A12" s="170" t="s">
        <v>1012</v>
      </c>
      <c r="B12" s="182" t="s">
        <v>579</v>
      </c>
      <c r="C12" s="154" t="s">
        <v>639</v>
      </c>
      <c r="D12" s="153"/>
      <c r="E12" s="171"/>
      <c r="G12" s="147" t="s">
        <v>1760</v>
      </c>
      <c r="H12" s="90">
        <f>COUNTIFS(B:B,"=Highly Advantageous",G:G,"=Exception")</f>
        <v>0</v>
      </c>
      <c r="I12" s="83">
        <f t="shared" si="0"/>
        <v>1</v>
      </c>
      <c r="J12" s="84">
        <f t="shared" si="1"/>
        <v>0</v>
      </c>
      <c r="K12" s="85">
        <f t="shared" si="2"/>
        <v>0</v>
      </c>
    </row>
    <row r="13" spans="1:11" ht="30" customHeight="1" x14ac:dyDescent="0.2">
      <c r="A13" s="170" t="s">
        <v>1013</v>
      </c>
      <c r="B13" s="182" t="s">
        <v>579</v>
      </c>
      <c r="C13" s="148" t="s">
        <v>647</v>
      </c>
      <c r="D13" s="153"/>
      <c r="E13" s="171"/>
      <c r="G13" s="147" t="s">
        <v>1760</v>
      </c>
      <c r="H13" s="115">
        <f>COUNTIFS(B:B,"=Advantageous",G:G,"=Select from Drop Down List")</f>
        <v>18</v>
      </c>
      <c r="I13" s="83">
        <f t="shared" si="0"/>
        <v>1</v>
      </c>
      <c r="J13" s="84">
        <f t="shared" si="1"/>
        <v>0</v>
      </c>
      <c r="K13" s="85">
        <f t="shared" si="2"/>
        <v>0</v>
      </c>
    </row>
    <row r="14" spans="1:11" ht="30" customHeight="1" x14ac:dyDescent="0.2">
      <c r="A14" s="170" t="s">
        <v>1014</v>
      </c>
      <c r="B14" s="182" t="s">
        <v>579</v>
      </c>
      <c r="C14" s="148" t="s">
        <v>646</v>
      </c>
      <c r="D14" s="153"/>
      <c r="E14" s="171"/>
      <c r="G14" s="147" t="s">
        <v>1760</v>
      </c>
      <c r="H14" s="115">
        <f>COUNTIFS(B:B,"=Advantageous",G:G,"=Function Available")</f>
        <v>0</v>
      </c>
      <c r="I14" s="83">
        <f t="shared" si="0"/>
        <v>1</v>
      </c>
      <c r="J14" s="84">
        <f t="shared" si="1"/>
        <v>0</v>
      </c>
      <c r="K14" s="85">
        <f t="shared" si="2"/>
        <v>0</v>
      </c>
    </row>
    <row r="15" spans="1:11" ht="30" customHeight="1" x14ac:dyDescent="0.2">
      <c r="A15" s="170" t="s">
        <v>1015</v>
      </c>
      <c r="B15" s="182" t="s">
        <v>579</v>
      </c>
      <c r="C15" s="148" t="s">
        <v>640</v>
      </c>
      <c r="D15" s="153"/>
      <c r="E15" s="171"/>
      <c r="G15" s="147" t="s">
        <v>1760</v>
      </c>
      <c r="H15" s="115">
        <f>COUNTIFS(B:B,"=Advantageous",G:G,"=Function Not Available")</f>
        <v>0</v>
      </c>
      <c r="I15" s="83">
        <f t="shared" si="0"/>
        <v>1</v>
      </c>
      <c r="J15" s="84">
        <f t="shared" si="1"/>
        <v>0</v>
      </c>
      <c r="K15" s="85">
        <f t="shared" si="2"/>
        <v>0</v>
      </c>
    </row>
    <row r="16" spans="1:11" ht="30" customHeight="1" x14ac:dyDescent="0.2">
      <c r="A16" s="170" t="s">
        <v>1016</v>
      </c>
      <c r="B16" s="182" t="s">
        <v>579</v>
      </c>
      <c r="C16" s="148" t="s">
        <v>648</v>
      </c>
      <c r="D16" s="153"/>
      <c r="E16" s="171"/>
      <c r="G16" s="147" t="s">
        <v>1760</v>
      </c>
      <c r="H16" s="115">
        <f>COUNTIFS(B:B,"=Advantageous",G:G,"=Exception")</f>
        <v>0</v>
      </c>
      <c r="I16" s="83">
        <f t="shared" si="0"/>
        <v>1</v>
      </c>
      <c r="J16" s="84">
        <f t="shared" si="1"/>
        <v>0</v>
      </c>
      <c r="K16" s="85">
        <f t="shared" si="2"/>
        <v>0</v>
      </c>
    </row>
    <row r="17" spans="1:11" ht="30" customHeight="1" x14ac:dyDescent="0.2">
      <c r="A17" s="170" t="s">
        <v>1017</v>
      </c>
      <c r="B17" s="182" t="s">
        <v>579</v>
      </c>
      <c r="C17" s="224" t="s">
        <v>649</v>
      </c>
      <c r="D17" s="472"/>
      <c r="E17" s="171"/>
      <c r="G17" s="147" t="s">
        <v>1760</v>
      </c>
      <c r="I17" s="83">
        <f t="shared" si="0"/>
        <v>1</v>
      </c>
      <c r="J17" s="84">
        <f t="shared" si="1"/>
        <v>0</v>
      </c>
      <c r="K17" s="85">
        <f t="shared" si="2"/>
        <v>0</v>
      </c>
    </row>
    <row r="18" spans="1:11" ht="15" customHeight="1" x14ac:dyDescent="0.2">
      <c r="A18" s="184"/>
      <c r="B18" s="185"/>
      <c r="C18" s="137" t="s">
        <v>650</v>
      </c>
      <c r="D18" s="187"/>
      <c r="E18" s="137"/>
      <c r="F18" s="137"/>
      <c r="G18" s="219"/>
      <c r="I18" s="83"/>
      <c r="J18" s="84"/>
      <c r="K18" s="85"/>
    </row>
    <row r="19" spans="1:11" ht="30" customHeight="1" x14ac:dyDescent="0.2">
      <c r="A19" s="170" t="s">
        <v>1018</v>
      </c>
      <c r="B19" s="182" t="s">
        <v>579</v>
      </c>
      <c r="C19" s="191" t="s">
        <v>651</v>
      </c>
      <c r="D19" s="473"/>
      <c r="E19" s="171"/>
      <c r="G19" s="147" t="s">
        <v>1760</v>
      </c>
      <c r="I19" s="83">
        <f>IF(NOT(ISBLANK($B19)),VLOOKUP($B19,SpecData,2,FALSE),"")</f>
        <v>1</v>
      </c>
      <c r="J19" s="84">
        <f t="shared" si="1"/>
        <v>0</v>
      </c>
      <c r="K19" s="85">
        <f t="shared" si="2"/>
        <v>0</v>
      </c>
    </row>
    <row r="20" spans="1:11" ht="30" customHeight="1" x14ac:dyDescent="0.2">
      <c r="A20" s="170" t="s">
        <v>1019</v>
      </c>
      <c r="B20" s="182" t="s">
        <v>579</v>
      </c>
      <c r="C20" s="194" t="s">
        <v>652</v>
      </c>
      <c r="D20" s="153"/>
      <c r="E20" s="171"/>
      <c r="G20" s="147" t="s">
        <v>1760</v>
      </c>
      <c r="I20" s="83">
        <f>IF(NOT(ISBLANK($B20)),VLOOKUP($B20,SpecData,2,FALSE),"")</f>
        <v>1</v>
      </c>
      <c r="J20" s="84">
        <f t="shared" si="1"/>
        <v>0</v>
      </c>
      <c r="K20" s="85">
        <f t="shared" si="2"/>
        <v>0</v>
      </c>
    </row>
    <row r="21" spans="1:11" ht="30" customHeight="1" x14ac:dyDescent="0.2">
      <c r="A21" s="170" t="s">
        <v>1020</v>
      </c>
      <c r="B21" s="182" t="s">
        <v>579</v>
      </c>
      <c r="C21" s="194" t="s">
        <v>653</v>
      </c>
      <c r="D21" s="153"/>
      <c r="E21" s="171"/>
      <c r="G21" s="147" t="s">
        <v>1760</v>
      </c>
      <c r="I21" s="83">
        <f>IF(NOT(ISBLANK($B21)),VLOOKUP($B21,SpecData,2,FALSE),"")</f>
        <v>1</v>
      </c>
      <c r="J21" s="84">
        <f t="shared" si="1"/>
        <v>0</v>
      </c>
      <c r="K21" s="85">
        <f t="shared" si="2"/>
        <v>0</v>
      </c>
    </row>
    <row r="22" spans="1:11" ht="30" customHeight="1" x14ac:dyDescent="0.2">
      <c r="A22" s="170" t="s">
        <v>1021</v>
      </c>
      <c r="B22" s="182" t="s">
        <v>579</v>
      </c>
      <c r="C22" s="154" t="s">
        <v>654</v>
      </c>
      <c r="D22" s="153"/>
      <c r="E22" s="171"/>
      <c r="G22" s="147" t="s">
        <v>1760</v>
      </c>
      <c r="I22" s="83">
        <f>IF(NOT(ISBLANK($B22)),VLOOKUP($B22,SpecData,2,FALSE),"")</f>
        <v>1</v>
      </c>
      <c r="J22" s="84">
        <f t="shared" si="1"/>
        <v>0</v>
      </c>
      <c r="K22" s="85">
        <f t="shared" si="2"/>
        <v>0</v>
      </c>
    </row>
    <row r="23" spans="1:11" ht="30" customHeight="1" x14ac:dyDescent="0.2">
      <c r="A23" s="170" t="s">
        <v>1022</v>
      </c>
      <c r="B23" s="182" t="s">
        <v>579</v>
      </c>
      <c r="C23" s="154" t="s">
        <v>1839</v>
      </c>
      <c r="D23" s="153"/>
      <c r="E23" s="171"/>
      <c r="G23" s="147" t="s">
        <v>1760</v>
      </c>
      <c r="I23" s="83">
        <f>IF(NOT(ISBLANK($B23)),VLOOKUP($B23,SpecData,2,FALSE),"")</f>
        <v>1</v>
      </c>
      <c r="J23" s="84">
        <f t="shared" si="1"/>
        <v>0</v>
      </c>
      <c r="K23" s="85">
        <f t="shared" si="2"/>
        <v>0</v>
      </c>
    </row>
    <row r="24" spans="1:11" x14ac:dyDescent="0.2">
      <c r="D24" s="409"/>
    </row>
  </sheetData>
  <sheetProtection algorithmName="SHA-512" hashValue="eOjZeGIhQmw9Y9BqcSFYA6gMdmVRBvVvvoorZvwMQuA/W3b9JoxDer/O1+rYpfh/9OU82ij/LRYRz8ZGbaHltA==" saltValue="XEZHtQ3TuCIQqBntrabDGA==" spinCount="100000" sheet="1" objects="1" scenarios="1" formatRows="0"/>
  <mergeCells count="2">
    <mergeCell ref="B2:G2"/>
    <mergeCell ref="A1:A2"/>
  </mergeCells>
  <conditionalFormatting sqref="B3:B4 B18 B24:B1048576">
    <cfRule type="cellIs" dxfId="40" priority="38" operator="equal">
      <formula>"Extremely Advantageous"</formula>
    </cfRule>
    <cfRule type="cellIs" dxfId="39" priority="43" operator="equal">
      <formula>"Highly Advantageous"</formula>
    </cfRule>
    <cfRule type="cellIs" dxfId="38" priority="44" stopIfTrue="1" operator="equal">
      <formula>"Mandatory"</formula>
    </cfRule>
  </conditionalFormatting>
  <conditionalFormatting sqref="B5:B17">
    <cfRule type="cellIs" dxfId="37" priority="29" operator="equal">
      <formula>"Mandatory"</formula>
    </cfRule>
  </conditionalFormatting>
  <conditionalFormatting sqref="B5:B17">
    <cfRule type="cellIs" dxfId="36" priority="27" operator="equal">
      <formula>"Mandatory"</formula>
    </cfRule>
    <cfRule type="cellIs" dxfId="35" priority="28" stopIfTrue="1" operator="equal">
      <formula>"Mandatory"</formula>
    </cfRule>
  </conditionalFormatting>
  <conditionalFormatting sqref="B5:B17">
    <cfRule type="cellIs" dxfId="34" priority="25" operator="equal">
      <formula>"Crucial"</formula>
    </cfRule>
    <cfRule type="cellIs" dxfId="33" priority="26" stopIfTrue="1" operator="equal">
      <formula>"Mandatory"</formula>
    </cfRule>
  </conditionalFormatting>
  <conditionalFormatting sqref="B5:B17">
    <cfRule type="cellIs" dxfId="32" priority="23" stopIfTrue="1" operator="equal">
      <formula>"Mandatory"</formula>
    </cfRule>
    <cfRule type="cellIs" dxfId="31" priority="24" stopIfTrue="1" operator="equal">
      <formula>"Desirable"</formula>
    </cfRule>
  </conditionalFormatting>
  <conditionalFormatting sqref="B5:B17">
    <cfRule type="cellIs" dxfId="30" priority="22" stopIfTrue="1" operator="equal">
      <formula>"Extremely Advantageous"</formula>
    </cfRule>
  </conditionalFormatting>
  <conditionalFormatting sqref="B19:B23">
    <cfRule type="cellIs" dxfId="29" priority="13" operator="equal">
      <formula>"Mandatory"</formula>
    </cfRule>
  </conditionalFormatting>
  <conditionalFormatting sqref="B19:B23">
    <cfRule type="cellIs" dxfId="28" priority="11" operator="equal">
      <formula>"Mandatory"</formula>
    </cfRule>
    <cfRule type="cellIs" dxfId="27" priority="12" stopIfTrue="1" operator="equal">
      <formula>"Mandatory"</formula>
    </cfRule>
  </conditionalFormatting>
  <conditionalFormatting sqref="B19:B23">
    <cfRule type="cellIs" dxfId="26" priority="9" operator="equal">
      <formula>"Crucial"</formula>
    </cfRule>
    <cfRule type="cellIs" dxfId="25" priority="10" stopIfTrue="1" operator="equal">
      <formula>"Mandatory"</formula>
    </cfRule>
  </conditionalFormatting>
  <conditionalFormatting sqref="B19:B23">
    <cfRule type="cellIs" dxfId="24" priority="7" stopIfTrue="1" operator="equal">
      <formula>"Mandatory"</formula>
    </cfRule>
    <cfRule type="cellIs" dxfId="23" priority="8" stopIfTrue="1" operator="equal">
      <formula>"Desirable"</formula>
    </cfRule>
  </conditionalFormatting>
  <conditionalFormatting sqref="B19:B23">
    <cfRule type="cellIs" dxfId="22" priority="6" stopIfTrue="1" operator="equal">
      <formula>"Extremely Advantageous"</formula>
    </cfRule>
  </conditionalFormatting>
  <conditionalFormatting sqref="G5:G17">
    <cfRule type="cellIs" dxfId="21" priority="4" stopIfTrue="1" operator="equal">
      <formula>"Exception"</formula>
    </cfRule>
    <cfRule type="cellIs" dxfId="20" priority="5" stopIfTrue="1" operator="equal">
      <formula>"Select from Drop Down List"</formula>
    </cfRule>
  </conditionalFormatting>
  <conditionalFormatting sqref="G19:G23">
    <cfRule type="cellIs" dxfId="19" priority="2" stopIfTrue="1" operator="equal">
      <formula>"Exception"</formula>
    </cfRule>
    <cfRule type="cellIs" dxfId="18"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17 B19:B23">
      <formula1>SpecType</formula1>
    </dataValidation>
    <dataValidation type="list" allowBlank="1" showInputMessage="1" showErrorMessage="1" sqref="E5:E17 E19:E23">
      <formula1>Existing</formula1>
    </dataValidation>
    <dataValidation type="list" allowBlank="1" showInputMessage="1" showErrorMessage="1" sqref="G5:G17 G19:G23">
      <formula1>Availability</formula1>
    </dataValidation>
  </dataValidations>
  <printOptions horizontalCentered="1"/>
  <pageMargins left="0.25" right="0.25" top="0.5" bottom="0.75" header="0" footer="0.3"/>
  <pageSetup scale="72" fitToHeight="0" orientation="landscape" r:id="rId1"/>
  <headerFooter>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10" r:id="rId4" name="Group Box 2">
              <controlPr defaultSize="0" autoFill="0" autoPict="0">
                <anchor moveWithCells="1">
                  <from>
                    <xdr:col>7</xdr:col>
                    <xdr:colOff>0</xdr:colOff>
                    <xdr:row>4</xdr:row>
                    <xdr:rowOff>47625</xdr:rowOff>
                  </from>
                  <to>
                    <xdr:col>13</xdr:col>
                    <xdr:colOff>495300</xdr:colOff>
                    <xdr:row>5</xdr:row>
                    <xdr:rowOff>0</xdr:rowOff>
                  </to>
                </anchor>
              </controlPr>
            </control>
          </mc:Choice>
        </mc:AlternateContent>
        <mc:AlternateContent xmlns:mc="http://schemas.openxmlformats.org/markup-compatibility/2006">
          <mc:Choice Requires="x14">
            <control shapeId="68611" r:id="rId5" name="Group Box 3">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8612" r:id="rId6" name="Group Box 4">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8613" r:id="rId7" name="Group Box 5">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00B0F0"/>
    <pageSetUpPr fitToPage="1"/>
  </sheetPr>
  <dimension ref="A1:K51"/>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5"/>
  <cols>
    <col min="1" max="1" width="11.7109375" style="423" customWidth="1"/>
    <col min="2" max="2" width="14.7109375" style="423" customWidth="1"/>
    <col min="3" max="3" width="65.7109375" style="423" customWidth="1"/>
    <col min="4" max="4" width="65.7109375" style="424" customWidth="1"/>
    <col min="5" max="6" width="6.7109375" style="425" hidden="1" customWidth="1"/>
    <col min="7" max="7" width="30.7109375" style="425" customWidth="1"/>
    <col min="8" max="11" width="9.140625" style="60" hidden="1" customWidth="1"/>
    <col min="12" max="12" width="9.140625" style="60" customWidth="1"/>
    <col min="13" max="16384" width="9.140625" style="60"/>
  </cols>
  <sheetData>
    <row r="1" spans="1:11" ht="25.5" customHeight="1" x14ac:dyDescent="0.25">
      <c r="A1" s="523"/>
      <c r="B1" s="443" t="s">
        <v>1868</v>
      </c>
      <c r="C1" s="444"/>
      <c r="D1" s="135"/>
      <c r="E1" s="445"/>
      <c r="F1" s="446"/>
      <c r="G1" s="446"/>
    </row>
    <row r="2" spans="1:11" ht="134.25" customHeight="1" thickBot="1" x14ac:dyDescent="0.3">
      <c r="A2" s="523"/>
      <c r="B2" s="522" t="s">
        <v>1869</v>
      </c>
      <c r="C2" s="522"/>
      <c r="D2" s="522"/>
      <c r="E2" s="522"/>
      <c r="F2" s="522"/>
      <c r="G2" s="522"/>
    </row>
    <row r="3" spans="1:11" s="98" customFormat="1" ht="47.25" customHeight="1" thickBot="1" x14ac:dyDescent="0.3">
      <c r="A3" s="452" t="s">
        <v>3</v>
      </c>
      <c r="B3" s="452" t="s">
        <v>41</v>
      </c>
      <c r="C3" s="452" t="s">
        <v>1893</v>
      </c>
      <c r="D3" s="453" t="str">
        <f>'Support Data'!A24</f>
        <v>Vendor Work Area</v>
      </c>
      <c r="E3" s="454" t="str">
        <f>'Support Data'!A43</f>
        <v>Existing Functionality</v>
      </c>
      <c r="F3" s="466" t="s">
        <v>42</v>
      </c>
      <c r="G3" s="456" t="str">
        <f>'Support Data'!A21</f>
        <v>Availability</v>
      </c>
      <c r="H3" s="77" t="s">
        <v>73</v>
      </c>
      <c r="I3" s="78" t="s">
        <v>540</v>
      </c>
      <c r="J3" s="78" t="s">
        <v>541</v>
      </c>
      <c r="K3" s="78" t="s">
        <v>507</v>
      </c>
    </row>
    <row r="4" spans="1:11" s="82" customFormat="1" x14ac:dyDescent="0.2">
      <c r="A4" s="136" t="s">
        <v>243</v>
      </c>
      <c r="B4" s="179"/>
      <c r="C4" s="138"/>
      <c r="D4" s="139"/>
      <c r="E4" s="140"/>
      <c r="F4" s="140"/>
      <c r="G4" s="162"/>
      <c r="H4" s="88">
        <f>COUNTA(B5:B51)</f>
        <v>46</v>
      </c>
      <c r="I4" s="81"/>
      <c r="K4" s="88">
        <f>SUM(K5:K51)</f>
        <v>0</v>
      </c>
    </row>
    <row r="5" spans="1:11" ht="30" customHeight="1" x14ac:dyDescent="0.25">
      <c r="A5" s="410" t="s">
        <v>204</v>
      </c>
      <c r="B5" s="182" t="s">
        <v>579</v>
      </c>
      <c r="C5" s="286" t="s">
        <v>273</v>
      </c>
      <c r="D5" s="411"/>
      <c r="E5" s="171"/>
      <c r="F5" s="146">
        <v>1</v>
      </c>
      <c r="G5" s="147" t="s">
        <v>1760</v>
      </c>
      <c r="H5" s="82">
        <f>COUNTIF(G:G,"=Select from Drop Down List")</f>
        <v>46</v>
      </c>
      <c r="I5" s="83">
        <f t="shared" ref="I5:I15" si="0">IF(NOT(ISBLANK($B5)),VLOOKUP($B5,SpecData,2,FALSE),"")</f>
        <v>1</v>
      </c>
      <c r="J5" s="84">
        <f t="shared" ref="J5:J51" si="1">VLOOKUP(G5,AvailabilityData,2,FALSE)</f>
        <v>0</v>
      </c>
      <c r="K5" s="85">
        <f t="shared" ref="K5:K51" si="2">I5*J5</f>
        <v>0</v>
      </c>
    </row>
    <row r="6" spans="1:11" ht="30" customHeight="1" x14ac:dyDescent="0.25">
      <c r="A6" s="410" t="s">
        <v>205</v>
      </c>
      <c r="B6" s="182" t="s">
        <v>579</v>
      </c>
      <c r="C6" s="286" t="s">
        <v>272</v>
      </c>
      <c r="D6" s="411"/>
      <c r="E6" s="171"/>
      <c r="F6" s="146">
        <v>1</v>
      </c>
      <c r="G6" s="147" t="s">
        <v>1760</v>
      </c>
      <c r="H6" s="82">
        <f>COUNTIF(G:G,"=Function Available")</f>
        <v>0</v>
      </c>
      <c r="I6" s="83">
        <f t="shared" si="0"/>
        <v>1</v>
      </c>
      <c r="J6" s="84">
        <f t="shared" si="1"/>
        <v>0</v>
      </c>
      <c r="K6" s="85">
        <f t="shared" si="2"/>
        <v>0</v>
      </c>
    </row>
    <row r="7" spans="1:11" ht="30" customHeight="1" x14ac:dyDescent="0.25">
      <c r="A7" s="410" t="s">
        <v>206</v>
      </c>
      <c r="B7" s="182" t="s">
        <v>579</v>
      </c>
      <c r="C7" s="151" t="s">
        <v>873</v>
      </c>
      <c r="D7" s="411"/>
      <c r="E7" s="171"/>
      <c r="F7" s="146">
        <v>1</v>
      </c>
      <c r="G7" s="147" t="s">
        <v>1760</v>
      </c>
      <c r="H7" s="82">
        <f>COUNTIF(F:G,"=Function Not Available")</f>
        <v>0</v>
      </c>
      <c r="I7" s="83">
        <f t="shared" si="0"/>
        <v>1</v>
      </c>
      <c r="J7" s="84">
        <f t="shared" si="1"/>
        <v>0</v>
      </c>
      <c r="K7" s="85">
        <f t="shared" si="2"/>
        <v>0</v>
      </c>
    </row>
    <row r="8" spans="1:11" ht="30" customHeight="1" x14ac:dyDescent="0.25">
      <c r="A8" s="410" t="s">
        <v>207</v>
      </c>
      <c r="B8" s="182" t="s">
        <v>579</v>
      </c>
      <c r="C8" s="151" t="s">
        <v>1272</v>
      </c>
      <c r="D8" s="206"/>
      <c r="E8" s="171"/>
      <c r="F8" s="146">
        <v>1</v>
      </c>
      <c r="G8" s="147" t="s">
        <v>1760</v>
      </c>
      <c r="H8" s="82">
        <f>COUNTIF(G:G,"=Exception")</f>
        <v>0</v>
      </c>
      <c r="I8" s="83">
        <f t="shared" si="0"/>
        <v>1</v>
      </c>
      <c r="J8" s="84">
        <f t="shared" si="1"/>
        <v>0</v>
      </c>
      <c r="K8" s="85">
        <f t="shared" si="2"/>
        <v>0</v>
      </c>
    </row>
    <row r="9" spans="1:11" ht="30" customHeight="1" x14ac:dyDescent="0.25">
      <c r="A9" s="410" t="s">
        <v>208</v>
      </c>
      <c r="B9" s="182" t="s">
        <v>579</v>
      </c>
      <c r="C9" s="287" t="s">
        <v>1273</v>
      </c>
      <c r="D9" s="412"/>
      <c r="E9" s="171"/>
      <c r="F9" s="146"/>
      <c r="G9" s="147" t="s">
        <v>1760</v>
      </c>
      <c r="H9" s="90">
        <f>COUNTIFS(B:B,"=Highly Advantageous",G:G,"=Select from Drop Down List")</f>
        <v>0</v>
      </c>
      <c r="I9" s="83">
        <f t="shared" si="0"/>
        <v>1</v>
      </c>
      <c r="J9" s="84">
        <f t="shared" si="1"/>
        <v>0</v>
      </c>
      <c r="K9" s="85">
        <f t="shared" si="2"/>
        <v>0</v>
      </c>
    </row>
    <row r="10" spans="1:11" ht="30" customHeight="1" x14ac:dyDescent="0.25">
      <c r="A10" s="410" t="s">
        <v>209</v>
      </c>
      <c r="B10" s="182" t="s">
        <v>579</v>
      </c>
      <c r="C10" s="287" t="s">
        <v>1274</v>
      </c>
      <c r="D10" s="412"/>
      <c r="E10" s="171"/>
      <c r="F10" s="146"/>
      <c r="G10" s="147" t="s">
        <v>1760</v>
      </c>
      <c r="H10" s="90">
        <f>COUNTIFS(B:B,"=Highly Advantageous",G:G,"=Function Available")</f>
        <v>0</v>
      </c>
      <c r="I10" s="83">
        <f t="shared" si="0"/>
        <v>1</v>
      </c>
      <c r="J10" s="84">
        <f t="shared" si="1"/>
        <v>0</v>
      </c>
      <c r="K10" s="85">
        <f t="shared" si="2"/>
        <v>0</v>
      </c>
    </row>
    <row r="11" spans="1:11" ht="30" customHeight="1" x14ac:dyDescent="0.25">
      <c r="A11" s="410" t="s">
        <v>210</v>
      </c>
      <c r="B11" s="182" t="s">
        <v>579</v>
      </c>
      <c r="C11" s="287" t="s">
        <v>871</v>
      </c>
      <c r="D11" s="413"/>
      <c r="E11" s="171"/>
      <c r="F11" s="146">
        <v>1</v>
      </c>
      <c r="G11" s="147" t="s">
        <v>1760</v>
      </c>
      <c r="H11" s="90">
        <f>COUNTIFS(B:B,"=Highly Advantageous",G:G,"=Function Not Available")</f>
        <v>0</v>
      </c>
      <c r="I11" s="83">
        <f t="shared" si="0"/>
        <v>1</v>
      </c>
      <c r="J11" s="84">
        <f t="shared" si="1"/>
        <v>0</v>
      </c>
      <c r="K11" s="85">
        <f t="shared" si="2"/>
        <v>0</v>
      </c>
    </row>
    <row r="12" spans="1:11" ht="30" customHeight="1" x14ac:dyDescent="0.25">
      <c r="A12" s="410" t="s">
        <v>211</v>
      </c>
      <c r="B12" s="182" t="s">
        <v>579</v>
      </c>
      <c r="C12" s="287" t="s">
        <v>1023</v>
      </c>
      <c r="D12" s="413"/>
      <c r="E12" s="171"/>
      <c r="F12" s="146">
        <v>1</v>
      </c>
      <c r="G12" s="147" t="s">
        <v>1760</v>
      </c>
      <c r="H12" s="90">
        <f>COUNTIFS(B:B,"=Highly Advantageous",G:G,"=Exception")</f>
        <v>0</v>
      </c>
      <c r="I12" s="83">
        <f t="shared" si="0"/>
        <v>1</v>
      </c>
      <c r="J12" s="84">
        <f t="shared" si="1"/>
        <v>0</v>
      </c>
      <c r="K12" s="85">
        <f t="shared" si="2"/>
        <v>0</v>
      </c>
    </row>
    <row r="13" spans="1:11" ht="30" customHeight="1" x14ac:dyDescent="0.25">
      <c r="A13" s="410" t="s">
        <v>212</v>
      </c>
      <c r="B13" s="182" t="s">
        <v>579</v>
      </c>
      <c r="C13" s="287" t="s">
        <v>1024</v>
      </c>
      <c r="D13" s="413"/>
      <c r="E13" s="171"/>
      <c r="F13" s="146">
        <v>1</v>
      </c>
      <c r="G13" s="147" t="s">
        <v>1760</v>
      </c>
      <c r="H13" s="115">
        <f>COUNTIFS(B:B,"=Advantageous",G:G,"=Select from Drop Down List")</f>
        <v>46</v>
      </c>
      <c r="I13" s="83">
        <f t="shared" si="0"/>
        <v>1</v>
      </c>
      <c r="J13" s="84">
        <f t="shared" si="1"/>
        <v>0</v>
      </c>
      <c r="K13" s="85">
        <f t="shared" si="2"/>
        <v>0</v>
      </c>
    </row>
    <row r="14" spans="1:11" ht="30" customHeight="1" x14ac:dyDescent="0.25">
      <c r="A14" s="410" t="s">
        <v>213</v>
      </c>
      <c r="B14" s="182" t="s">
        <v>579</v>
      </c>
      <c r="C14" s="287" t="s">
        <v>872</v>
      </c>
      <c r="D14" s="413"/>
      <c r="E14" s="171"/>
      <c r="F14" s="146">
        <v>1</v>
      </c>
      <c r="G14" s="147" t="s">
        <v>1760</v>
      </c>
      <c r="H14" s="115">
        <f>COUNTIFS(B:B,"=Advantageous",G:G,"=Function Available")</f>
        <v>0</v>
      </c>
      <c r="I14" s="83">
        <f t="shared" si="0"/>
        <v>1</v>
      </c>
      <c r="J14" s="84">
        <f t="shared" si="1"/>
        <v>0</v>
      </c>
      <c r="K14" s="85">
        <f t="shared" si="2"/>
        <v>0</v>
      </c>
    </row>
    <row r="15" spans="1:11" ht="30" customHeight="1" x14ac:dyDescent="0.25">
      <c r="A15" s="410" t="s">
        <v>214</v>
      </c>
      <c r="B15" s="182" t="s">
        <v>579</v>
      </c>
      <c r="C15" s="231" t="s">
        <v>285</v>
      </c>
      <c r="D15" s="414"/>
      <c r="E15" s="171"/>
      <c r="F15" s="146">
        <v>1</v>
      </c>
      <c r="G15" s="147" t="s">
        <v>1760</v>
      </c>
      <c r="H15" s="115">
        <f>COUNTIFS(B:B,"=Advantageous",G:G,"=Function Not Available")</f>
        <v>0</v>
      </c>
      <c r="I15" s="83">
        <f t="shared" si="0"/>
        <v>1</v>
      </c>
      <c r="J15" s="84">
        <f t="shared" si="1"/>
        <v>0</v>
      </c>
      <c r="K15" s="85">
        <f t="shared" si="2"/>
        <v>0</v>
      </c>
    </row>
    <row r="16" spans="1:11" ht="15" customHeight="1" x14ac:dyDescent="0.25">
      <c r="A16" s="415"/>
      <c r="B16" s="416"/>
      <c r="C16" s="417" t="s">
        <v>277</v>
      </c>
      <c r="D16" s="418"/>
      <c r="E16" s="419"/>
      <c r="F16" s="419"/>
      <c r="G16" s="426"/>
      <c r="H16" s="115">
        <f>COUNTIFS(B:B,"=Advantageous",G:G,"=Exception")</f>
        <v>0</v>
      </c>
      <c r="I16" s="83"/>
      <c r="J16" s="84"/>
      <c r="K16" s="85"/>
    </row>
    <row r="17" spans="1:11" ht="30" customHeight="1" x14ac:dyDescent="0.25">
      <c r="A17" s="410" t="s">
        <v>215</v>
      </c>
      <c r="B17" s="182" t="s">
        <v>579</v>
      </c>
      <c r="C17" s="420" t="s">
        <v>278</v>
      </c>
      <c r="D17" s="421"/>
      <c r="E17" s="171"/>
      <c r="F17" s="146">
        <v>1</v>
      </c>
      <c r="G17" s="147" t="s">
        <v>1760</v>
      </c>
      <c r="H17" s="88"/>
      <c r="I17" s="83">
        <f t="shared" ref="I17:I51" si="3">IF(NOT(ISBLANK($B17)),VLOOKUP($B17,SpecData,2,FALSE),"")</f>
        <v>1</v>
      </c>
      <c r="J17" s="84">
        <f t="shared" si="1"/>
        <v>0</v>
      </c>
      <c r="K17" s="85">
        <f t="shared" si="2"/>
        <v>0</v>
      </c>
    </row>
    <row r="18" spans="1:11" ht="30" customHeight="1" x14ac:dyDescent="0.25">
      <c r="A18" s="410" t="s">
        <v>216</v>
      </c>
      <c r="B18" s="182" t="s">
        <v>579</v>
      </c>
      <c r="C18" s="420" t="s">
        <v>279</v>
      </c>
      <c r="D18" s="421"/>
      <c r="E18" s="171"/>
      <c r="F18" s="146">
        <v>1</v>
      </c>
      <c r="G18" s="147" t="s">
        <v>1760</v>
      </c>
      <c r="H18" s="88"/>
      <c r="I18" s="83">
        <f t="shared" si="3"/>
        <v>1</v>
      </c>
      <c r="J18" s="84">
        <f t="shared" si="1"/>
        <v>0</v>
      </c>
      <c r="K18" s="85">
        <f t="shared" si="2"/>
        <v>0</v>
      </c>
    </row>
    <row r="19" spans="1:11" ht="30" customHeight="1" x14ac:dyDescent="0.25">
      <c r="A19" s="410" t="s">
        <v>217</v>
      </c>
      <c r="B19" s="182" t="s">
        <v>579</v>
      </c>
      <c r="C19" s="420" t="s">
        <v>280</v>
      </c>
      <c r="D19" s="421"/>
      <c r="E19" s="171"/>
      <c r="F19" s="146">
        <v>1</v>
      </c>
      <c r="G19" s="147" t="s">
        <v>1760</v>
      </c>
      <c r="H19" s="88"/>
      <c r="I19" s="83">
        <f t="shared" si="3"/>
        <v>1</v>
      </c>
      <c r="J19" s="84">
        <f t="shared" si="1"/>
        <v>0</v>
      </c>
      <c r="K19" s="85">
        <f t="shared" si="2"/>
        <v>0</v>
      </c>
    </row>
    <row r="20" spans="1:11" ht="30" customHeight="1" x14ac:dyDescent="0.25">
      <c r="A20" s="410" t="s">
        <v>218</v>
      </c>
      <c r="B20" s="182" t="s">
        <v>579</v>
      </c>
      <c r="C20" s="420" t="s">
        <v>281</v>
      </c>
      <c r="D20" s="421"/>
      <c r="E20" s="171"/>
      <c r="F20" s="146">
        <v>1</v>
      </c>
      <c r="G20" s="147" t="s">
        <v>1760</v>
      </c>
      <c r="H20" s="88"/>
      <c r="I20" s="83">
        <f t="shared" si="3"/>
        <v>1</v>
      </c>
      <c r="J20" s="84">
        <f t="shared" si="1"/>
        <v>0</v>
      </c>
      <c r="K20" s="85">
        <f t="shared" si="2"/>
        <v>0</v>
      </c>
    </row>
    <row r="21" spans="1:11" ht="30" customHeight="1" x14ac:dyDescent="0.25">
      <c r="A21" s="410" t="s">
        <v>219</v>
      </c>
      <c r="B21" s="182" t="s">
        <v>579</v>
      </c>
      <c r="C21" s="420" t="s">
        <v>282</v>
      </c>
      <c r="D21" s="421"/>
      <c r="E21" s="171"/>
      <c r="F21" s="146">
        <v>1</v>
      </c>
      <c r="G21" s="147" t="s">
        <v>1760</v>
      </c>
      <c r="I21" s="83">
        <f t="shared" si="3"/>
        <v>1</v>
      </c>
      <c r="J21" s="84">
        <f t="shared" si="1"/>
        <v>0</v>
      </c>
      <c r="K21" s="85">
        <f t="shared" si="2"/>
        <v>0</v>
      </c>
    </row>
    <row r="22" spans="1:11" ht="30" customHeight="1" x14ac:dyDescent="0.25">
      <c r="A22" s="410" t="s">
        <v>220</v>
      </c>
      <c r="B22" s="182" t="s">
        <v>579</v>
      </c>
      <c r="C22" s="420" t="s">
        <v>283</v>
      </c>
      <c r="D22" s="421"/>
      <c r="E22" s="171"/>
      <c r="F22" s="146">
        <v>1</v>
      </c>
      <c r="G22" s="147" t="s">
        <v>1760</v>
      </c>
      <c r="I22" s="83">
        <f t="shared" si="3"/>
        <v>1</v>
      </c>
      <c r="J22" s="84">
        <f t="shared" si="1"/>
        <v>0</v>
      </c>
      <c r="K22" s="85">
        <f t="shared" si="2"/>
        <v>0</v>
      </c>
    </row>
    <row r="23" spans="1:11" ht="30" customHeight="1" x14ac:dyDescent="0.25">
      <c r="A23" s="410" t="s">
        <v>221</v>
      </c>
      <c r="B23" s="182" t="s">
        <v>579</v>
      </c>
      <c r="C23" s="420" t="s">
        <v>284</v>
      </c>
      <c r="D23" s="421"/>
      <c r="E23" s="171"/>
      <c r="F23" s="146">
        <v>1</v>
      </c>
      <c r="G23" s="147" t="s">
        <v>1760</v>
      </c>
      <c r="I23" s="83">
        <f t="shared" si="3"/>
        <v>1</v>
      </c>
      <c r="J23" s="84">
        <f t="shared" si="1"/>
        <v>0</v>
      </c>
      <c r="K23" s="85">
        <f t="shared" si="2"/>
        <v>0</v>
      </c>
    </row>
    <row r="24" spans="1:11" ht="45" customHeight="1" x14ac:dyDescent="0.25">
      <c r="A24" s="410" t="s">
        <v>222</v>
      </c>
      <c r="B24" s="182" t="s">
        <v>579</v>
      </c>
      <c r="C24" s="151" t="s">
        <v>852</v>
      </c>
      <c r="D24" s="411"/>
      <c r="E24" s="171"/>
      <c r="F24" s="146">
        <v>1</v>
      </c>
      <c r="G24" s="147" t="s">
        <v>1760</v>
      </c>
      <c r="I24" s="83">
        <f t="shared" si="3"/>
        <v>1</v>
      </c>
      <c r="J24" s="84">
        <f t="shared" si="1"/>
        <v>0</v>
      </c>
      <c r="K24" s="85">
        <f t="shared" si="2"/>
        <v>0</v>
      </c>
    </row>
    <row r="25" spans="1:11" ht="45" customHeight="1" x14ac:dyDescent="0.25">
      <c r="A25" s="410" t="s">
        <v>223</v>
      </c>
      <c r="B25" s="182" t="s">
        <v>579</v>
      </c>
      <c r="C25" s="151" t="s">
        <v>202</v>
      </c>
      <c r="D25" s="411"/>
      <c r="E25" s="171"/>
      <c r="F25" s="146">
        <v>1</v>
      </c>
      <c r="G25" s="147" t="s">
        <v>1760</v>
      </c>
      <c r="I25" s="83">
        <f t="shared" si="3"/>
        <v>1</v>
      </c>
      <c r="J25" s="84">
        <f t="shared" si="1"/>
        <v>0</v>
      </c>
      <c r="K25" s="85">
        <f t="shared" si="2"/>
        <v>0</v>
      </c>
    </row>
    <row r="26" spans="1:11" ht="60" customHeight="1" x14ac:dyDescent="0.25">
      <c r="A26" s="410" t="s">
        <v>224</v>
      </c>
      <c r="B26" s="182" t="s">
        <v>579</v>
      </c>
      <c r="C26" s="151" t="s">
        <v>853</v>
      </c>
      <c r="D26" s="411"/>
      <c r="E26" s="171"/>
      <c r="F26" s="146">
        <v>1</v>
      </c>
      <c r="G26" s="147" t="s">
        <v>1760</v>
      </c>
      <c r="I26" s="83">
        <f t="shared" si="3"/>
        <v>1</v>
      </c>
      <c r="J26" s="84">
        <f t="shared" si="1"/>
        <v>0</v>
      </c>
      <c r="K26" s="85">
        <f t="shared" si="2"/>
        <v>0</v>
      </c>
    </row>
    <row r="27" spans="1:11" ht="30" customHeight="1" x14ac:dyDescent="0.25">
      <c r="A27" s="427" t="s">
        <v>274</v>
      </c>
      <c r="B27" s="182" t="s">
        <v>579</v>
      </c>
      <c r="C27" s="151" t="s">
        <v>854</v>
      </c>
      <c r="D27" s="411"/>
      <c r="E27" s="171"/>
      <c r="F27" s="146">
        <v>1</v>
      </c>
      <c r="G27" s="147" t="s">
        <v>1760</v>
      </c>
      <c r="I27" s="83">
        <f t="shared" si="3"/>
        <v>1</v>
      </c>
      <c r="J27" s="84">
        <f t="shared" si="1"/>
        <v>0</v>
      </c>
      <c r="K27" s="85">
        <f t="shared" si="2"/>
        <v>0</v>
      </c>
    </row>
    <row r="28" spans="1:11" ht="30" customHeight="1" x14ac:dyDescent="0.25">
      <c r="A28" s="410" t="s">
        <v>275</v>
      </c>
      <c r="B28" s="182" t="s">
        <v>579</v>
      </c>
      <c r="C28" s="151" t="s">
        <v>855</v>
      </c>
      <c r="D28" s="411"/>
      <c r="E28" s="171"/>
      <c r="F28" s="146">
        <v>1</v>
      </c>
      <c r="G28" s="147" t="s">
        <v>1760</v>
      </c>
      <c r="I28" s="83">
        <f t="shared" si="3"/>
        <v>1</v>
      </c>
      <c r="J28" s="84">
        <f t="shared" si="1"/>
        <v>0</v>
      </c>
      <c r="K28" s="85">
        <f t="shared" si="2"/>
        <v>0</v>
      </c>
    </row>
    <row r="29" spans="1:11" ht="45" customHeight="1" x14ac:dyDescent="0.25">
      <c r="A29" s="410" t="s">
        <v>276</v>
      </c>
      <c r="B29" s="182" t="s">
        <v>579</v>
      </c>
      <c r="C29" s="285" t="s">
        <v>655</v>
      </c>
      <c r="D29" s="411"/>
      <c r="E29" s="171"/>
      <c r="F29" s="146">
        <v>1</v>
      </c>
      <c r="G29" s="147" t="s">
        <v>1760</v>
      </c>
      <c r="I29" s="83">
        <f t="shared" si="3"/>
        <v>1</v>
      </c>
      <c r="J29" s="84">
        <f t="shared" si="1"/>
        <v>0</v>
      </c>
      <c r="K29" s="85">
        <f t="shared" si="2"/>
        <v>0</v>
      </c>
    </row>
    <row r="30" spans="1:11" ht="45" customHeight="1" x14ac:dyDescent="0.25">
      <c r="A30" s="410" t="s">
        <v>286</v>
      </c>
      <c r="B30" s="182" t="s">
        <v>579</v>
      </c>
      <c r="C30" s="286" t="s">
        <v>856</v>
      </c>
      <c r="D30" s="411"/>
      <c r="E30" s="171"/>
      <c r="F30" s="146">
        <v>1</v>
      </c>
      <c r="G30" s="147" t="s">
        <v>1760</v>
      </c>
      <c r="I30" s="83">
        <f t="shared" si="3"/>
        <v>1</v>
      </c>
      <c r="J30" s="84">
        <f t="shared" si="1"/>
        <v>0</v>
      </c>
      <c r="K30" s="85">
        <f t="shared" si="2"/>
        <v>0</v>
      </c>
    </row>
    <row r="31" spans="1:11" ht="45" customHeight="1" x14ac:dyDescent="0.25">
      <c r="A31" s="410" t="s">
        <v>287</v>
      </c>
      <c r="B31" s="182" t="s">
        <v>579</v>
      </c>
      <c r="C31" s="286" t="s">
        <v>1275</v>
      </c>
      <c r="D31" s="411"/>
      <c r="E31" s="171"/>
      <c r="F31" s="146">
        <v>1</v>
      </c>
      <c r="G31" s="147" t="s">
        <v>1760</v>
      </c>
      <c r="I31" s="83">
        <f t="shared" si="3"/>
        <v>1</v>
      </c>
      <c r="J31" s="84">
        <f t="shared" si="1"/>
        <v>0</v>
      </c>
      <c r="K31" s="85">
        <f t="shared" si="2"/>
        <v>0</v>
      </c>
    </row>
    <row r="32" spans="1:11" ht="45" customHeight="1" x14ac:dyDescent="0.25">
      <c r="A32" s="410" t="s">
        <v>288</v>
      </c>
      <c r="B32" s="182" t="s">
        <v>579</v>
      </c>
      <c r="C32" s="286" t="s">
        <v>1276</v>
      </c>
      <c r="D32" s="411"/>
      <c r="E32" s="171"/>
      <c r="F32" s="146">
        <v>1</v>
      </c>
      <c r="G32" s="147" t="s">
        <v>1760</v>
      </c>
      <c r="I32" s="83">
        <f t="shared" si="3"/>
        <v>1</v>
      </c>
      <c r="J32" s="84">
        <f t="shared" si="1"/>
        <v>0</v>
      </c>
      <c r="K32" s="85">
        <f t="shared" si="2"/>
        <v>0</v>
      </c>
    </row>
    <row r="33" spans="1:11" ht="30" customHeight="1" x14ac:dyDescent="0.25">
      <c r="A33" s="410" t="s">
        <v>289</v>
      </c>
      <c r="B33" s="182" t="s">
        <v>579</v>
      </c>
      <c r="C33" s="286" t="s">
        <v>203</v>
      </c>
      <c r="D33" s="411"/>
      <c r="E33" s="171"/>
      <c r="F33" s="146">
        <v>1</v>
      </c>
      <c r="G33" s="147" t="s">
        <v>1760</v>
      </c>
      <c r="I33" s="83">
        <f t="shared" si="3"/>
        <v>1</v>
      </c>
      <c r="J33" s="84">
        <f t="shared" si="1"/>
        <v>0</v>
      </c>
      <c r="K33" s="85">
        <f t="shared" si="2"/>
        <v>0</v>
      </c>
    </row>
    <row r="34" spans="1:11" ht="45" customHeight="1" x14ac:dyDescent="0.25">
      <c r="A34" s="410" t="s">
        <v>290</v>
      </c>
      <c r="B34" s="182" t="s">
        <v>579</v>
      </c>
      <c r="C34" s="286" t="s">
        <v>199</v>
      </c>
      <c r="D34" s="411"/>
      <c r="E34" s="171"/>
      <c r="F34" s="146">
        <v>1</v>
      </c>
      <c r="G34" s="147" t="s">
        <v>1760</v>
      </c>
      <c r="I34" s="83">
        <f t="shared" si="3"/>
        <v>1</v>
      </c>
      <c r="J34" s="84">
        <f t="shared" si="1"/>
        <v>0</v>
      </c>
      <c r="K34" s="85">
        <f t="shared" si="2"/>
        <v>0</v>
      </c>
    </row>
    <row r="35" spans="1:11" ht="30" customHeight="1" x14ac:dyDescent="0.25">
      <c r="A35" s="410" t="s">
        <v>291</v>
      </c>
      <c r="B35" s="182" t="s">
        <v>579</v>
      </c>
      <c r="C35" s="286" t="s">
        <v>200</v>
      </c>
      <c r="D35" s="411"/>
      <c r="E35" s="171"/>
      <c r="F35" s="146">
        <v>1</v>
      </c>
      <c r="G35" s="147" t="s">
        <v>1760</v>
      </c>
      <c r="I35" s="83">
        <f t="shared" si="3"/>
        <v>1</v>
      </c>
      <c r="J35" s="84">
        <f t="shared" si="1"/>
        <v>0</v>
      </c>
      <c r="K35" s="85">
        <f t="shared" si="2"/>
        <v>0</v>
      </c>
    </row>
    <row r="36" spans="1:11" ht="30" customHeight="1" x14ac:dyDescent="0.25">
      <c r="A36" s="410" t="s">
        <v>292</v>
      </c>
      <c r="B36" s="182" t="s">
        <v>579</v>
      </c>
      <c r="C36" s="286" t="s">
        <v>201</v>
      </c>
      <c r="D36" s="411"/>
      <c r="E36" s="171"/>
      <c r="F36" s="146">
        <v>1</v>
      </c>
      <c r="G36" s="147" t="s">
        <v>1760</v>
      </c>
      <c r="I36" s="83">
        <f t="shared" si="3"/>
        <v>1</v>
      </c>
      <c r="J36" s="84">
        <f t="shared" si="1"/>
        <v>0</v>
      </c>
      <c r="K36" s="85">
        <f t="shared" si="2"/>
        <v>0</v>
      </c>
    </row>
    <row r="37" spans="1:11" ht="30" customHeight="1" x14ac:dyDescent="0.25">
      <c r="A37" s="410" t="s">
        <v>293</v>
      </c>
      <c r="B37" s="182" t="s">
        <v>579</v>
      </c>
      <c r="C37" s="286" t="s">
        <v>857</v>
      </c>
      <c r="D37" s="411"/>
      <c r="E37" s="171"/>
      <c r="F37" s="146">
        <v>1</v>
      </c>
      <c r="G37" s="147" t="s">
        <v>1760</v>
      </c>
      <c r="I37" s="83">
        <f t="shared" si="3"/>
        <v>1</v>
      </c>
      <c r="J37" s="84">
        <f t="shared" si="1"/>
        <v>0</v>
      </c>
      <c r="K37" s="85">
        <f t="shared" si="2"/>
        <v>0</v>
      </c>
    </row>
    <row r="38" spans="1:11" ht="30" customHeight="1" x14ac:dyDescent="0.25">
      <c r="A38" s="410" t="s">
        <v>294</v>
      </c>
      <c r="B38" s="182" t="s">
        <v>579</v>
      </c>
      <c r="C38" s="286" t="s">
        <v>858</v>
      </c>
      <c r="D38" s="411"/>
      <c r="E38" s="171"/>
      <c r="F38" s="146">
        <v>1</v>
      </c>
      <c r="G38" s="147" t="s">
        <v>1760</v>
      </c>
      <c r="I38" s="83">
        <f t="shared" si="3"/>
        <v>1</v>
      </c>
      <c r="J38" s="84">
        <f t="shared" si="1"/>
        <v>0</v>
      </c>
      <c r="K38" s="85">
        <f t="shared" si="2"/>
        <v>0</v>
      </c>
    </row>
    <row r="39" spans="1:11" ht="30" customHeight="1" x14ac:dyDescent="0.25">
      <c r="A39" s="410" t="s">
        <v>295</v>
      </c>
      <c r="B39" s="182" t="s">
        <v>579</v>
      </c>
      <c r="C39" s="286" t="s">
        <v>859</v>
      </c>
      <c r="D39" s="411"/>
      <c r="E39" s="171"/>
      <c r="F39" s="146">
        <v>1</v>
      </c>
      <c r="G39" s="147" t="s">
        <v>1760</v>
      </c>
      <c r="I39" s="83">
        <f t="shared" si="3"/>
        <v>1</v>
      </c>
      <c r="J39" s="84">
        <f t="shared" si="1"/>
        <v>0</v>
      </c>
      <c r="K39" s="85">
        <f t="shared" si="2"/>
        <v>0</v>
      </c>
    </row>
    <row r="40" spans="1:11" ht="30" customHeight="1" x14ac:dyDescent="0.25">
      <c r="A40" s="410" t="s">
        <v>296</v>
      </c>
      <c r="B40" s="182" t="s">
        <v>579</v>
      </c>
      <c r="C40" s="286" t="s">
        <v>860</v>
      </c>
      <c r="D40" s="411"/>
      <c r="E40" s="171"/>
      <c r="F40" s="146">
        <v>1</v>
      </c>
      <c r="G40" s="147" t="s">
        <v>1760</v>
      </c>
      <c r="I40" s="83">
        <f t="shared" si="3"/>
        <v>1</v>
      </c>
      <c r="J40" s="84">
        <f t="shared" si="1"/>
        <v>0</v>
      </c>
      <c r="K40" s="85">
        <f t="shared" si="2"/>
        <v>0</v>
      </c>
    </row>
    <row r="41" spans="1:11" ht="30" customHeight="1" x14ac:dyDescent="0.25">
      <c r="A41" s="410" t="s">
        <v>367</v>
      </c>
      <c r="B41" s="182" t="s">
        <v>579</v>
      </c>
      <c r="C41" s="286" t="s">
        <v>861</v>
      </c>
      <c r="D41" s="411"/>
      <c r="E41" s="171"/>
      <c r="F41" s="146">
        <v>1</v>
      </c>
      <c r="G41" s="147" t="s">
        <v>1760</v>
      </c>
      <c r="I41" s="83">
        <f t="shared" si="3"/>
        <v>1</v>
      </c>
      <c r="J41" s="84">
        <f t="shared" si="1"/>
        <v>0</v>
      </c>
      <c r="K41" s="85">
        <f t="shared" si="2"/>
        <v>0</v>
      </c>
    </row>
    <row r="42" spans="1:11" ht="30" customHeight="1" x14ac:dyDescent="0.25">
      <c r="A42" s="410" t="s">
        <v>368</v>
      </c>
      <c r="B42" s="182" t="s">
        <v>579</v>
      </c>
      <c r="C42" s="286" t="s">
        <v>862</v>
      </c>
      <c r="D42" s="411"/>
      <c r="E42" s="171"/>
      <c r="F42" s="146">
        <v>1</v>
      </c>
      <c r="G42" s="147" t="s">
        <v>1760</v>
      </c>
      <c r="I42" s="83">
        <f t="shared" si="3"/>
        <v>1</v>
      </c>
      <c r="J42" s="84">
        <f t="shared" si="1"/>
        <v>0</v>
      </c>
      <c r="K42" s="85">
        <f t="shared" si="2"/>
        <v>0</v>
      </c>
    </row>
    <row r="43" spans="1:11" ht="30" customHeight="1" x14ac:dyDescent="0.25">
      <c r="A43" s="410" t="s">
        <v>369</v>
      </c>
      <c r="B43" s="182" t="s">
        <v>579</v>
      </c>
      <c r="C43" s="151" t="s">
        <v>863</v>
      </c>
      <c r="D43" s="181"/>
      <c r="E43" s="171"/>
      <c r="F43" s="146">
        <v>1</v>
      </c>
      <c r="G43" s="147" t="s">
        <v>1760</v>
      </c>
      <c r="I43" s="83">
        <f t="shared" si="3"/>
        <v>1</v>
      </c>
      <c r="J43" s="84">
        <f t="shared" si="1"/>
        <v>0</v>
      </c>
      <c r="K43" s="85">
        <f t="shared" si="2"/>
        <v>0</v>
      </c>
    </row>
    <row r="44" spans="1:11" ht="30" customHeight="1" x14ac:dyDescent="0.25">
      <c r="A44" s="410" t="s">
        <v>370</v>
      </c>
      <c r="B44" s="182" t="s">
        <v>579</v>
      </c>
      <c r="C44" s="151" t="s">
        <v>864</v>
      </c>
      <c r="D44" s="181"/>
      <c r="E44" s="171"/>
      <c r="F44" s="146">
        <v>1</v>
      </c>
      <c r="G44" s="147" t="s">
        <v>1760</v>
      </c>
      <c r="I44" s="83">
        <f t="shared" si="3"/>
        <v>1</v>
      </c>
      <c r="J44" s="84">
        <f t="shared" si="1"/>
        <v>0</v>
      </c>
      <c r="K44" s="85">
        <f t="shared" si="2"/>
        <v>0</v>
      </c>
    </row>
    <row r="45" spans="1:11" ht="30" customHeight="1" x14ac:dyDescent="0.25">
      <c r="A45" s="410" t="s">
        <v>492</v>
      </c>
      <c r="B45" s="182" t="s">
        <v>579</v>
      </c>
      <c r="C45" s="151" t="s">
        <v>865</v>
      </c>
      <c r="D45" s="181"/>
      <c r="E45" s="171"/>
      <c r="F45" s="146">
        <v>1</v>
      </c>
      <c r="G45" s="147" t="s">
        <v>1760</v>
      </c>
      <c r="I45" s="83">
        <f t="shared" si="3"/>
        <v>1</v>
      </c>
      <c r="J45" s="84">
        <f t="shared" si="1"/>
        <v>0</v>
      </c>
      <c r="K45" s="85">
        <f t="shared" si="2"/>
        <v>0</v>
      </c>
    </row>
    <row r="46" spans="1:11" ht="46.5" customHeight="1" x14ac:dyDescent="0.25">
      <c r="A46" s="410" t="s">
        <v>493</v>
      </c>
      <c r="B46" s="182" t="s">
        <v>579</v>
      </c>
      <c r="C46" s="151" t="s">
        <v>866</v>
      </c>
      <c r="D46" s="181"/>
      <c r="E46" s="171"/>
      <c r="F46" s="146">
        <v>1</v>
      </c>
      <c r="G46" s="147" t="s">
        <v>1760</v>
      </c>
      <c r="I46" s="83">
        <f t="shared" si="3"/>
        <v>1</v>
      </c>
      <c r="J46" s="84">
        <f t="shared" si="1"/>
        <v>0</v>
      </c>
      <c r="K46" s="85">
        <f t="shared" si="2"/>
        <v>0</v>
      </c>
    </row>
    <row r="47" spans="1:11" ht="30" customHeight="1" x14ac:dyDescent="0.25">
      <c r="A47" s="410" t="s">
        <v>494</v>
      </c>
      <c r="B47" s="182" t="s">
        <v>579</v>
      </c>
      <c r="C47" s="151" t="s">
        <v>867</v>
      </c>
      <c r="D47" s="181"/>
      <c r="E47" s="171"/>
      <c r="F47" s="146">
        <v>1</v>
      </c>
      <c r="G47" s="147" t="s">
        <v>1760</v>
      </c>
      <c r="I47" s="83">
        <f t="shared" si="3"/>
        <v>1</v>
      </c>
      <c r="J47" s="84">
        <f t="shared" si="1"/>
        <v>0</v>
      </c>
      <c r="K47" s="85">
        <f t="shared" si="2"/>
        <v>0</v>
      </c>
    </row>
    <row r="48" spans="1:11" ht="30" customHeight="1" x14ac:dyDescent="0.25">
      <c r="A48" s="410" t="s">
        <v>495</v>
      </c>
      <c r="B48" s="182" t="s">
        <v>579</v>
      </c>
      <c r="C48" s="151" t="s">
        <v>868</v>
      </c>
      <c r="D48" s="422"/>
      <c r="E48" s="171"/>
      <c r="F48" s="146">
        <v>1</v>
      </c>
      <c r="G48" s="147" t="s">
        <v>1760</v>
      </c>
      <c r="I48" s="83">
        <f t="shared" si="3"/>
        <v>1</v>
      </c>
      <c r="J48" s="84">
        <f t="shared" si="1"/>
        <v>0</v>
      </c>
      <c r="K48" s="85">
        <f t="shared" si="2"/>
        <v>0</v>
      </c>
    </row>
    <row r="49" spans="1:11" ht="45" customHeight="1" x14ac:dyDescent="0.25">
      <c r="A49" s="410" t="s">
        <v>723</v>
      </c>
      <c r="B49" s="182" t="s">
        <v>579</v>
      </c>
      <c r="C49" s="286" t="s">
        <v>366</v>
      </c>
      <c r="D49" s="411"/>
      <c r="E49" s="171"/>
      <c r="F49" s="146">
        <v>1</v>
      </c>
      <c r="G49" s="147" t="s">
        <v>1760</v>
      </c>
      <c r="I49" s="83">
        <f t="shared" si="3"/>
        <v>1</v>
      </c>
      <c r="J49" s="84">
        <f t="shared" si="1"/>
        <v>0</v>
      </c>
      <c r="K49" s="85">
        <f t="shared" si="2"/>
        <v>0</v>
      </c>
    </row>
    <row r="50" spans="1:11" ht="30" customHeight="1" x14ac:dyDescent="0.25">
      <c r="A50" s="410" t="s">
        <v>1754</v>
      </c>
      <c r="B50" s="182" t="s">
        <v>579</v>
      </c>
      <c r="C50" s="286" t="s">
        <v>869</v>
      </c>
      <c r="D50" s="411"/>
      <c r="E50" s="171"/>
      <c r="F50" s="146">
        <v>1</v>
      </c>
      <c r="G50" s="147" t="s">
        <v>1760</v>
      </c>
      <c r="I50" s="83">
        <f t="shared" si="3"/>
        <v>1</v>
      </c>
      <c r="J50" s="84">
        <f t="shared" si="1"/>
        <v>0</v>
      </c>
      <c r="K50" s="85">
        <f t="shared" si="2"/>
        <v>0</v>
      </c>
    </row>
    <row r="51" spans="1:11" ht="30" customHeight="1" x14ac:dyDescent="0.25">
      <c r="A51" s="410" t="s">
        <v>1755</v>
      </c>
      <c r="B51" s="182" t="s">
        <v>579</v>
      </c>
      <c r="C51" s="286" t="s">
        <v>870</v>
      </c>
      <c r="D51" s="411"/>
      <c r="E51" s="171"/>
      <c r="F51" s="146">
        <v>1</v>
      </c>
      <c r="G51" s="147" t="s">
        <v>1760</v>
      </c>
      <c r="I51" s="83">
        <f t="shared" si="3"/>
        <v>1</v>
      </c>
      <c r="J51" s="84">
        <f t="shared" si="1"/>
        <v>0</v>
      </c>
      <c r="K51" s="85">
        <f t="shared" si="2"/>
        <v>0</v>
      </c>
    </row>
  </sheetData>
  <sheetProtection sheet="1" objects="1" scenarios="1" formatRows="0"/>
  <mergeCells count="2">
    <mergeCell ref="B2:G2"/>
    <mergeCell ref="A1:A2"/>
  </mergeCells>
  <conditionalFormatting sqref="B3:B4 B16">
    <cfRule type="cellIs" dxfId="17" priority="73" operator="equal">
      <formula>"Crucial"</formula>
    </cfRule>
  </conditionalFormatting>
  <conditionalFormatting sqref="G5:G15">
    <cfRule type="cellIs" dxfId="16" priority="4" stopIfTrue="1" operator="equal">
      <formula>"Exception"</formula>
    </cfRule>
    <cfRule type="cellIs" dxfId="15" priority="5" stopIfTrue="1" operator="equal">
      <formula>"Select from Drop Down List"</formula>
    </cfRule>
  </conditionalFormatting>
  <conditionalFormatting sqref="G17:G51">
    <cfRule type="cellIs" dxfId="14" priority="2" stopIfTrue="1" operator="equal">
      <formula>"Exception"</formula>
    </cfRule>
    <cfRule type="cellIs" dxfId="13"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15 B17:B51">
      <formula1>SpecType</formula1>
    </dataValidation>
    <dataValidation type="list" allowBlank="1" showInputMessage="1" showErrorMessage="1" sqref="E5:E15 E17:E51">
      <formula1>Existing</formula1>
    </dataValidation>
    <dataValidation type="list" allowBlank="1" showInputMessage="1" showErrorMessage="1" sqref="G5:G15 G17:G51">
      <formula1>Availability</formula1>
    </dataValidation>
  </dataValidations>
  <pageMargins left="0.25" right="0.25" top="0.5" bottom="0.75" header="0" footer="0.3"/>
  <pageSetup scale="72" fitToHeight="0" orientation="landscape" r:id="rId1"/>
  <headerFooter>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4" r:id="rId4" name="Group Box 2">
              <controlPr defaultSize="0" autoFill="0" autoPict="0">
                <anchor moveWithCells="1">
                  <from>
                    <xdr:col>7</xdr:col>
                    <xdr:colOff>0</xdr:colOff>
                    <xdr:row>4</xdr:row>
                    <xdr:rowOff>47625</xdr:rowOff>
                  </from>
                  <to>
                    <xdr:col>13</xdr:col>
                    <xdr:colOff>495300</xdr:colOff>
                    <xdr:row>5</xdr:row>
                    <xdr:rowOff>0</xdr:rowOff>
                  </to>
                </anchor>
              </controlPr>
            </control>
          </mc:Choice>
        </mc:AlternateContent>
        <mc:AlternateContent xmlns:mc="http://schemas.openxmlformats.org/markup-compatibility/2006">
          <mc:Choice Requires="x14">
            <control shapeId="69635" r:id="rId5" name="Group Box 3">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9636" r:id="rId6" name="Group Box 4">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mc:AlternateContent xmlns:mc="http://schemas.openxmlformats.org/markup-compatibility/2006">
          <mc:Choice Requires="x14">
            <control shapeId="69637" r:id="rId7" name="Group Box 5">
              <controlPr defaultSize="0" autoFill="0" autoPict="0">
                <anchor moveWithCells="1">
                  <from>
                    <xdr:col>7</xdr:col>
                    <xdr:colOff>0</xdr:colOff>
                    <xdr:row>4</xdr:row>
                    <xdr:rowOff>28575</xdr:rowOff>
                  </from>
                  <to>
                    <xdr:col>13</xdr:col>
                    <xdr:colOff>485775</xdr:colOff>
                    <xdr:row>5</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K16"/>
  <sheetViews>
    <sheetView view="pageLayout" topLeftCell="A2" zoomScale="90" zoomScaleNormal="90" zoomScalePageLayoutView="90" workbookViewId="0">
      <selection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8" customHeight="1" thickBot="1" x14ac:dyDescent="0.25">
      <c r="A2" s="523"/>
      <c r="B2" s="522" t="s">
        <v>1869</v>
      </c>
      <c r="C2" s="522"/>
      <c r="D2" s="522"/>
      <c r="E2" s="522"/>
      <c r="F2" s="522"/>
      <c r="G2" s="522"/>
    </row>
    <row r="3" spans="1:11" s="79" customFormat="1" ht="75" customHeight="1" thickBot="1" x14ac:dyDescent="0.3">
      <c r="A3" s="452" t="s">
        <v>3</v>
      </c>
      <c r="B3" s="452" t="s">
        <v>41</v>
      </c>
      <c r="C3" s="452" t="s">
        <v>1894</v>
      </c>
      <c r="D3" s="453" t="str">
        <f>'Support Data'!A24</f>
        <v>Vendor Work Area</v>
      </c>
      <c r="E3" s="454" t="str">
        <f>'Support Data'!A43</f>
        <v>Existing Functionality</v>
      </c>
      <c r="F3" s="454" t="s">
        <v>42</v>
      </c>
      <c r="G3" s="456" t="str">
        <f>'Support Data'!A21</f>
        <v>Availability</v>
      </c>
      <c r="H3" s="77" t="s">
        <v>73</v>
      </c>
      <c r="I3" s="78" t="s">
        <v>540</v>
      </c>
      <c r="J3" s="78" t="s">
        <v>541</v>
      </c>
      <c r="K3" s="78" t="s">
        <v>507</v>
      </c>
    </row>
    <row r="4" spans="1:11" x14ac:dyDescent="0.2">
      <c r="A4" s="136" t="s">
        <v>783</v>
      </c>
      <c r="B4" s="179"/>
      <c r="C4" s="138"/>
      <c r="D4" s="139"/>
      <c r="E4" s="140"/>
      <c r="F4" s="140"/>
      <c r="G4" s="162"/>
      <c r="H4" s="88">
        <f>COUNTA(B5:B14)</f>
        <v>10</v>
      </c>
      <c r="I4" s="81"/>
      <c r="K4" s="88">
        <f>SUM(K5:K14)</f>
        <v>0</v>
      </c>
    </row>
    <row r="5" spans="1:11" ht="25.5" x14ac:dyDescent="0.2">
      <c r="A5" s="141" t="s">
        <v>112</v>
      </c>
      <c r="B5" s="182" t="s">
        <v>579</v>
      </c>
      <c r="C5" s="143" t="s">
        <v>1356</v>
      </c>
      <c r="D5" s="468"/>
      <c r="E5" s="171"/>
      <c r="F5" s="146">
        <v>1</v>
      </c>
      <c r="G5" s="147" t="s">
        <v>1760</v>
      </c>
      <c r="H5" s="82">
        <f>COUNTIF(G:G,"=Select from Drop Down List")</f>
        <v>10</v>
      </c>
      <c r="I5" s="83">
        <f t="shared" ref="I5:I14" si="0">IF(NOT(ISBLANK($B5)),VLOOKUP($B5,SpecData,2,FALSE),"")</f>
        <v>1</v>
      </c>
      <c r="J5" s="84">
        <f t="shared" ref="J5:J14" si="1">VLOOKUP(G5,AvailabilityData,2,FALSE)</f>
        <v>0</v>
      </c>
      <c r="K5" s="85">
        <f t="shared" ref="K5:K14" si="2">I5*J5</f>
        <v>0</v>
      </c>
    </row>
    <row r="6" spans="1:11" ht="38.25" x14ac:dyDescent="0.2">
      <c r="A6" s="141" t="s">
        <v>113</v>
      </c>
      <c r="B6" s="182" t="s">
        <v>579</v>
      </c>
      <c r="C6" s="143" t="s">
        <v>1357</v>
      </c>
      <c r="D6" s="468"/>
      <c r="E6" s="171"/>
      <c r="F6" s="146"/>
      <c r="G6" s="147" t="s">
        <v>1760</v>
      </c>
      <c r="H6" s="82">
        <f>COUNTIF(G:G,"=Function Available")</f>
        <v>0</v>
      </c>
      <c r="I6" s="83">
        <f t="shared" si="0"/>
        <v>1</v>
      </c>
      <c r="J6" s="84">
        <f t="shared" si="1"/>
        <v>0</v>
      </c>
      <c r="K6" s="85">
        <f t="shared" si="2"/>
        <v>0</v>
      </c>
    </row>
    <row r="7" spans="1:11" ht="30" customHeight="1" x14ac:dyDescent="0.2">
      <c r="A7" s="141" t="s">
        <v>114</v>
      </c>
      <c r="B7" s="182" t="s">
        <v>579</v>
      </c>
      <c r="C7" s="150" t="s">
        <v>1025</v>
      </c>
      <c r="D7" s="468"/>
      <c r="E7" s="171"/>
      <c r="F7" s="146">
        <v>1</v>
      </c>
      <c r="G7" s="147" t="s">
        <v>1760</v>
      </c>
      <c r="H7" s="82">
        <f>COUNTIF(F:G,"=Function Not Available")</f>
        <v>0</v>
      </c>
      <c r="I7" s="83">
        <f t="shared" si="0"/>
        <v>1</v>
      </c>
      <c r="J7" s="84">
        <f t="shared" si="1"/>
        <v>0</v>
      </c>
      <c r="K7" s="85">
        <f t="shared" si="2"/>
        <v>0</v>
      </c>
    </row>
    <row r="8" spans="1:11" ht="30" customHeight="1" x14ac:dyDescent="0.2">
      <c r="A8" s="141" t="s">
        <v>115</v>
      </c>
      <c r="B8" s="182" t="s">
        <v>579</v>
      </c>
      <c r="C8" s="150" t="s">
        <v>465</v>
      </c>
      <c r="D8" s="144"/>
      <c r="E8" s="171"/>
      <c r="F8" s="146">
        <v>1</v>
      </c>
      <c r="G8" s="147" t="s">
        <v>1760</v>
      </c>
      <c r="H8" s="82">
        <f>COUNTIF(G:G,"=Exception")</f>
        <v>0</v>
      </c>
      <c r="I8" s="83">
        <f t="shared" si="0"/>
        <v>1</v>
      </c>
      <c r="J8" s="84">
        <f t="shared" si="1"/>
        <v>0</v>
      </c>
      <c r="K8" s="85">
        <f t="shared" si="2"/>
        <v>0</v>
      </c>
    </row>
    <row r="9" spans="1:11" ht="30" customHeight="1" x14ac:dyDescent="0.2">
      <c r="A9" s="141" t="s">
        <v>365</v>
      </c>
      <c r="B9" s="182" t="s">
        <v>579</v>
      </c>
      <c r="C9" s="150" t="s">
        <v>466</v>
      </c>
      <c r="D9" s="144"/>
      <c r="E9" s="171"/>
      <c r="F9" s="146">
        <v>1</v>
      </c>
      <c r="G9" s="147" t="s">
        <v>1760</v>
      </c>
      <c r="H9" s="90">
        <f>COUNTIFS(B:B,"=Highly Advantageous",G:G,"=Select from Drop Down List")</f>
        <v>0</v>
      </c>
      <c r="I9" s="83">
        <f t="shared" si="0"/>
        <v>1</v>
      </c>
      <c r="J9" s="84">
        <f t="shared" si="1"/>
        <v>0</v>
      </c>
      <c r="K9" s="85">
        <f t="shared" si="2"/>
        <v>0</v>
      </c>
    </row>
    <row r="10" spans="1:11" ht="25.5" x14ac:dyDescent="0.2">
      <c r="A10" s="141" t="s">
        <v>467</v>
      </c>
      <c r="B10" s="182" t="s">
        <v>579</v>
      </c>
      <c r="C10" s="151" t="s">
        <v>51</v>
      </c>
      <c r="D10" s="144"/>
      <c r="E10" s="171"/>
      <c r="F10" s="146">
        <v>1</v>
      </c>
      <c r="G10" s="147" t="s">
        <v>1760</v>
      </c>
      <c r="H10" s="90">
        <f>COUNTIFS(B:B,"=Highly Advantageous",G:G,"=Function Available")</f>
        <v>0</v>
      </c>
      <c r="I10" s="83">
        <f t="shared" si="0"/>
        <v>1</v>
      </c>
      <c r="J10" s="84">
        <f t="shared" si="1"/>
        <v>0</v>
      </c>
      <c r="K10" s="85">
        <f t="shared" si="2"/>
        <v>0</v>
      </c>
    </row>
    <row r="11" spans="1:11" ht="30" customHeight="1" x14ac:dyDescent="0.2">
      <c r="A11" s="141" t="s">
        <v>807</v>
      </c>
      <c r="B11" s="182" t="s">
        <v>579</v>
      </c>
      <c r="C11" s="200" t="s">
        <v>52</v>
      </c>
      <c r="D11" s="201"/>
      <c r="E11" s="171"/>
      <c r="F11" s="146">
        <v>1</v>
      </c>
      <c r="G11" s="147" t="s">
        <v>1760</v>
      </c>
      <c r="H11" s="90">
        <f>COUNTIFS(B:B,"=Highly Advantageous",G:G,"=Function Not Available")</f>
        <v>0</v>
      </c>
      <c r="I11" s="83">
        <f t="shared" si="0"/>
        <v>1</v>
      </c>
      <c r="J11" s="84">
        <f t="shared" si="1"/>
        <v>0</v>
      </c>
      <c r="K11" s="85">
        <f t="shared" si="2"/>
        <v>0</v>
      </c>
    </row>
    <row r="12" spans="1:11" ht="30" customHeight="1" x14ac:dyDescent="0.2">
      <c r="A12" s="141" t="s">
        <v>808</v>
      </c>
      <c r="B12" s="182" t="s">
        <v>579</v>
      </c>
      <c r="C12" s="151" t="s">
        <v>53</v>
      </c>
      <c r="D12" s="144"/>
      <c r="E12" s="171"/>
      <c r="F12" s="146">
        <v>1</v>
      </c>
      <c r="G12" s="147" t="s">
        <v>1760</v>
      </c>
      <c r="H12" s="90">
        <f>COUNTIFS(B:B,"=Highly Advantageous",G:G,"=Exception")</f>
        <v>0</v>
      </c>
      <c r="I12" s="83">
        <f t="shared" si="0"/>
        <v>1</v>
      </c>
      <c r="J12" s="84">
        <f t="shared" si="1"/>
        <v>0</v>
      </c>
      <c r="K12" s="85">
        <f t="shared" si="2"/>
        <v>0</v>
      </c>
    </row>
    <row r="13" spans="1:11" ht="30" customHeight="1" x14ac:dyDescent="0.2">
      <c r="A13" s="141" t="s">
        <v>1756</v>
      </c>
      <c r="B13" s="182" t="s">
        <v>579</v>
      </c>
      <c r="C13" s="151" t="s">
        <v>805</v>
      </c>
      <c r="D13" s="144"/>
      <c r="E13" s="171"/>
      <c r="F13" s="146"/>
      <c r="G13" s="147" t="s">
        <v>1760</v>
      </c>
      <c r="H13" s="115">
        <f>COUNTIFS(B:B,"=Advantageous",G:G,"=Select from Drop Down List")</f>
        <v>10</v>
      </c>
      <c r="I13" s="83">
        <f t="shared" si="0"/>
        <v>1</v>
      </c>
      <c r="J13" s="84">
        <f t="shared" si="1"/>
        <v>0</v>
      </c>
      <c r="K13" s="85">
        <f t="shared" si="2"/>
        <v>0</v>
      </c>
    </row>
    <row r="14" spans="1:11" ht="30" customHeight="1" x14ac:dyDescent="0.2">
      <c r="A14" s="141" t="s">
        <v>1757</v>
      </c>
      <c r="B14" s="182" t="s">
        <v>579</v>
      </c>
      <c r="C14" s="148" t="s">
        <v>806</v>
      </c>
      <c r="D14" s="153"/>
      <c r="E14" s="171"/>
      <c r="F14" s="177"/>
      <c r="G14" s="147" t="s">
        <v>1760</v>
      </c>
      <c r="H14" s="115">
        <f>COUNTIFS(B:B,"=Advantageous",G:G,"=Function Available")</f>
        <v>0</v>
      </c>
      <c r="I14" s="83">
        <f t="shared" si="0"/>
        <v>1</v>
      </c>
      <c r="J14" s="84">
        <f t="shared" si="1"/>
        <v>0</v>
      </c>
      <c r="K14" s="85">
        <f t="shared" si="2"/>
        <v>0</v>
      </c>
    </row>
    <row r="15" spans="1:11" x14ac:dyDescent="0.2">
      <c r="H15" s="115">
        <f>COUNTIFS(B:B,"=Advantageous",G:G,"=Function Not Available")</f>
        <v>0</v>
      </c>
    </row>
    <row r="16" spans="1:11" x14ac:dyDescent="0.2">
      <c r="H16" s="115">
        <f>COUNTIFS(B:B,"=Advantageous",G:G,"=Exception")</f>
        <v>0</v>
      </c>
    </row>
  </sheetData>
  <sheetProtection algorithmName="SHA-512" hashValue="PIoFZ3l3PTdycHOkqT3Iwr7xovjejYndujb/S3xYfwbGt7QQHTZXoxwuYcLgFow2OGJLQLLty0QttbZ7ptXaJg==" saltValue="Smh87Ywwgu2d/35Nr7loNg==" spinCount="100000" sheet="1" objects="1" scenarios="1" formatRows="0"/>
  <mergeCells count="2">
    <mergeCell ref="B2:G2"/>
    <mergeCell ref="A1:A2"/>
  </mergeCells>
  <conditionalFormatting sqref="B3:B4 B15:B1048576">
    <cfRule type="cellIs" dxfId="12" priority="20" stopIfTrue="1" operator="equal">
      <formula>"Extremely Advantageous"</formula>
    </cfRule>
    <cfRule type="cellIs" dxfId="11" priority="21" stopIfTrue="1" operator="equal">
      <formula>"Highly Advantageous"</formula>
    </cfRule>
    <cfRule type="cellIs" dxfId="10" priority="40" operator="equal">
      <formula>"Mandatory"</formula>
    </cfRule>
    <cfRule type="cellIs" dxfId="9" priority="41" stopIfTrue="1" operator="equal">
      <formula>"Mandatory"</formula>
    </cfRule>
  </conditionalFormatting>
  <conditionalFormatting sqref="B3:B4">
    <cfRule type="cellIs" dxfId="8" priority="35" operator="equal">
      <formula>"Mandatory"</formula>
    </cfRule>
  </conditionalFormatting>
  <conditionalFormatting sqref="G5:G14">
    <cfRule type="cellIs" dxfId="7" priority="2" stopIfTrue="1" operator="equal">
      <formula>"Exception"</formula>
    </cfRule>
    <cfRule type="cellIs" dxfId="6"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14">
      <formula1>SpecType</formula1>
    </dataValidation>
    <dataValidation type="list" allowBlank="1" showInputMessage="1" showErrorMessage="1" sqref="E5:E14">
      <formula1>Existing</formula1>
    </dataValidation>
    <dataValidation type="list" allowBlank="1" showInputMessage="1" showErrorMessage="1" sqref="G5:G14">
      <formula1>Availability</formula1>
    </dataValidation>
  </dataValidations>
  <pageMargins left="0.25" right="0.25" top="0.5" bottom="0.75" header="0" footer="0.3"/>
  <pageSetup scale="63" fitToHeight="0" orientation="landscape" r:id="rId1"/>
  <headerFooter>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8" r:id="rId4" name="Group Box 2">
              <controlPr defaultSize="0" autoFill="0" autoPict="0">
                <anchor moveWithCells="1">
                  <from>
                    <xdr:col>7</xdr:col>
                    <xdr:colOff>0</xdr:colOff>
                    <xdr:row>4</xdr:row>
                    <xdr:rowOff>47625</xdr:rowOff>
                  </from>
                  <to>
                    <xdr:col>13</xdr:col>
                    <xdr:colOff>552450</xdr:colOff>
                    <xdr:row>5</xdr:row>
                    <xdr:rowOff>219075</xdr:rowOff>
                  </to>
                </anchor>
              </controlPr>
            </control>
          </mc:Choice>
        </mc:AlternateContent>
        <mc:AlternateContent xmlns:mc="http://schemas.openxmlformats.org/markup-compatibility/2006">
          <mc:Choice Requires="x14">
            <control shapeId="70659" r:id="rId5" name="Group Box 3">
              <controlPr defaultSize="0" autoFill="0" autoPict="0">
                <anchor moveWithCells="1">
                  <from>
                    <xdr:col>7</xdr:col>
                    <xdr:colOff>0</xdr:colOff>
                    <xdr:row>4</xdr:row>
                    <xdr:rowOff>28575</xdr:rowOff>
                  </from>
                  <to>
                    <xdr:col>13</xdr:col>
                    <xdr:colOff>542925</xdr:colOff>
                    <xdr:row>5</xdr:row>
                    <xdr:rowOff>219075</xdr:rowOff>
                  </to>
                </anchor>
              </controlPr>
            </control>
          </mc:Choice>
        </mc:AlternateContent>
        <mc:AlternateContent xmlns:mc="http://schemas.openxmlformats.org/markup-compatibility/2006">
          <mc:Choice Requires="x14">
            <control shapeId="70660" r:id="rId6" name="Group Box 4">
              <controlPr defaultSize="0" autoFill="0" autoPict="0">
                <anchor moveWithCells="1">
                  <from>
                    <xdr:col>7</xdr:col>
                    <xdr:colOff>0</xdr:colOff>
                    <xdr:row>4</xdr:row>
                    <xdr:rowOff>28575</xdr:rowOff>
                  </from>
                  <to>
                    <xdr:col>13</xdr:col>
                    <xdr:colOff>542925</xdr:colOff>
                    <xdr:row>5</xdr:row>
                    <xdr:rowOff>219075</xdr:rowOff>
                  </to>
                </anchor>
              </controlPr>
            </control>
          </mc:Choice>
        </mc:AlternateContent>
        <mc:AlternateContent xmlns:mc="http://schemas.openxmlformats.org/markup-compatibility/2006">
          <mc:Choice Requires="x14">
            <control shapeId="70661" r:id="rId7" name="Group Box 5">
              <controlPr defaultSize="0" autoFill="0" autoPict="0">
                <anchor moveWithCells="1">
                  <from>
                    <xdr:col>7</xdr:col>
                    <xdr:colOff>0</xdr:colOff>
                    <xdr:row>4</xdr:row>
                    <xdr:rowOff>28575</xdr:rowOff>
                  </from>
                  <to>
                    <xdr:col>13</xdr:col>
                    <xdr:colOff>542925</xdr:colOff>
                    <xdr:row>5</xdr:row>
                    <xdr:rowOff>219075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pageSetUpPr fitToPage="1"/>
  </sheetPr>
  <dimension ref="A1:K37"/>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266" customWidth="1"/>
    <col min="2" max="2" width="14.7109375" style="266" customWidth="1"/>
    <col min="3" max="3" width="65.7109375" style="267" customWidth="1"/>
    <col min="4" max="4" width="65.7109375" style="322" customWidth="1"/>
    <col min="5" max="6" width="6.7109375" style="268" hidden="1" customWidth="1"/>
    <col min="7" max="7" width="30.7109375" style="268" customWidth="1"/>
    <col min="8" max="11" width="9.140625" style="96" hidden="1" customWidth="1"/>
    <col min="12" max="12" width="9.140625" style="96" customWidth="1"/>
    <col min="13" max="16384" width="9.140625" style="96"/>
  </cols>
  <sheetData>
    <row r="1" spans="1:11" ht="25.5" customHeight="1" x14ac:dyDescent="0.2">
      <c r="A1" s="523"/>
      <c r="B1" s="443" t="s">
        <v>1868</v>
      </c>
      <c r="C1" s="444"/>
      <c r="D1" s="135"/>
      <c r="E1" s="445"/>
      <c r="F1" s="446"/>
      <c r="G1" s="446"/>
    </row>
    <row r="2" spans="1:11" ht="129" customHeight="1" thickBot="1" x14ac:dyDescent="0.25">
      <c r="A2" s="523"/>
      <c r="B2" s="522" t="s">
        <v>1869</v>
      </c>
      <c r="C2" s="522"/>
      <c r="D2" s="522"/>
      <c r="E2" s="522"/>
      <c r="F2" s="522"/>
      <c r="G2" s="522"/>
    </row>
    <row r="3" spans="1:11" s="9" customFormat="1" ht="40.5" customHeight="1" thickBot="1" x14ac:dyDescent="0.3">
      <c r="A3" s="456" t="s">
        <v>3</v>
      </c>
      <c r="B3" s="456" t="s">
        <v>41</v>
      </c>
      <c r="C3" s="456" t="s">
        <v>1895</v>
      </c>
      <c r="D3" s="457" t="str">
        <f>'Support Data'!A24</f>
        <v>Vendor Work Area</v>
      </c>
      <c r="E3" s="464" t="str">
        <f>'Support Data'!A43</f>
        <v>Existing Functionality</v>
      </c>
      <c r="F3" s="465" t="s">
        <v>42</v>
      </c>
      <c r="G3" s="457" t="str">
        <f>'Support Data'!A21</f>
        <v>Availability</v>
      </c>
      <c r="H3" s="94"/>
      <c r="I3" s="78" t="s">
        <v>540</v>
      </c>
      <c r="J3" s="78" t="s">
        <v>541</v>
      </c>
      <c r="K3" s="78" t="s">
        <v>507</v>
      </c>
    </row>
    <row r="4" spans="1:11" s="95" customFormat="1" ht="21" customHeight="1" x14ac:dyDescent="0.2">
      <c r="A4" s="467" t="s">
        <v>242</v>
      </c>
      <c r="B4" s="271"/>
      <c r="C4" s="272"/>
      <c r="D4" s="323"/>
      <c r="E4" s="273"/>
      <c r="F4" s="273"/>
      <c r="G4" s="324"/>
      <c r="H4" s="59">
        <f>COUNTA(B5:B37)</f>
        <v>32</v>
      </c>
      <c r="I4" s="81"/>
      <c r="J4" s="82"/>
      <c r="K4" s="88">
        <f>SUM(K5:K37)</f>
        <v>0</v>
      </c>
    </row>
    <row r="5" spans="1:11" ht="30" customHeight="1" x14ac:dyDescent="0.2">
      <c r="A5" s="247" t="s">
        <v>225</v>
      </c>
      <c r="B5" s="182" t="s">
        <v>579</v>
      </c>
      <c r="C5" s="249" t="s">
        <v>227</v>
      </c>
      <c r="D5" s="428"/>
      <c r="E5" s="171"/>
      <c r="F5" s="146">
        <v>1</v>
      </c>
      <c r="G5" s="147" t="s">
        <v>1760</v>
      </c>
      <c r="H5" s="82">
        <f>COUNTIF(G:G,"=Select from Drop Down List")</f>
        <v>32</v>
      </c>
      <c r="I5" s="83">
        <f t="shared" ref="I5:I37" si="0">IF(NOT(ISBLANK($B5)),VLOOKUP($B5,SpecData,2,FALSE),"")</f>
        <v>1</v>
      </c>
      <c r="J5" s="84">
        <f>VLOOKUP(G5,AvailabilityData,2,FALSE)</f>
        <v>0</v>
      </c>
      <c r="K5" s="85">
        <f>I5*J5</f>
        <v>0</v>
      </c>
    </row>
    <row r="6" spans="1:11" ht="30" customHeight="1" x14ac:dyDescent="0.2">
      <c r="A6" s="247" t="s">
        <v>230</v>
      </c>
      <c r="B6" s="182" t="s">
        <v>579</v>
      </c>
      <c r="C6" s="249" t="s">
        <v>226</v>
      </c>
      <c r="D6" s="429"/>
      <c r="E6" s="171"/>
      <c r="F6" s="146">
        <v>1</v>
      </c>
      <c r="G6" s="147" t="s">
        <v>1760</v>
      </c>
      <c r="H6" s="82">
        <f>COUNTIF(G:G,"=Function Available")</f>
        <v>0</v>
      </c>
      <c r="I6" s="83">
        <f t="shared" si="0"/>
        <v>1</v>
      </c>
      <c r="J6" s="84">
        <f t="shared" ref="J6:J37" si="1">VLOOKUP(G6,AvailabilityData,2,FALSE)</f>
        <v>0</v>
      </c>
      <c r="K6" s="85">
        <f t="shared" ref="K6:K37" si="2">I6*J6</f>
        <v>0</v>
      </c>
    </row>
    <row r="7" spans="1:11" ht="45" customHeight="1" x14ac:dyDescent="0.2">
      <c r="A7" s="247" t="s">
        <v>231</v>
      </c>
      <c r="B7" s="182" t="s">
        <v>579</v>
      </c>
      <c r="C7" s="249" t="s">
        <v>239</v>
      </c>
      <c r="D7" s="429"/>
      <c r="E7" s="171"/>
      <c r="F7" s="146">
        <v>1</v>
      </c>
      <c r="G7" s="147" t="s">
        <v>1760</v>
      </c>
      <c r="H7" s="82">
        <f>COUNTIF(F:G,"=Function Not Available")</f>
        <v>0</v>
      </c>
      <c r="I7" s="83">
        <f t="shared" si="0"/>
        <v>1</v>
      </c>
      <c r="J7" s="84">
        <f t="shared" si="1"/>
        <v>0</v>
      </c>
      <c r="K7" s="85">
        <f t="shared" si="2"/>
        <v>0</v>
      </c>
    </row>
    <row r="8" spans="1:11" ht="30" customHeight="1" x14ac:dyDescent="0.2">
      <c r="A8" s="247" t="s">
        <v>232</v>
      </c>
      <c r="B8" s="182" t="s">
        <v>579</v>
      </c>
      <c r="C8" s="249" t="s">
        <v>1027</v>
      </c>
      <c r="D8" s="429"/>
      <c r="E8" s="171"/>
      <c r="F8" s="146">
        <v>1</v>
      </c>
      <c r="G8" s="147" t="s">
        <v>1760</v>
      </c>
      <c r="H8" s="82">
        <f>COUNTIF(G:G,"=Exception")</f>
        <v>0</v>
      </c>
      <c r="I8" s="83">
        <f t="shared" si="0"/>
        <v>1</v>
      </c>
      <c r="J8" s="84">
        <f t="shared" si="1"/>
        <v>0</v>
      </c>
      <c r="K8" s="85">
        <f t="shared" si="2"/>
        <v>0</v>
      </c>
    </row>
    <row r="9" spans="1:11" ht="30" customHeight="1" x14ac:dyDescent="0.2">
      <c r="A9" s="247" t="s">
        <v>233</v>
      </c>
      <c r="B9" s="182" t="s">
        <v>579</v>
      </c>
      <c r="C9" s="264" t="s">
        <v>228</v>
      </c>
      <c r="D9" s="430"/>
      <c r="E9" s="171"/>
      <c r="F9" s="146">
        <v>1</v>
      </c>
      <c r="G9" s="147" t="s">
        <v>1760</v>
      </c>
      <c r="H9" s="90">
        <f>COUNTIFS(B:B,"=Highly Advantageous",G:G,"=Select from Drop Down List")</f>
        <v>0</v>
      </c>
      <c r="I9" s="83">
        <f t="shared" si="0"/>
        <v>1</v>
      </c>
      <c r="J9" s="84">
        <f t="shared" si="1"/>
        <v>0</v>
      </c>
      <c r="K9" s="85">
        <f t="shared" si="2"/>
        <v>0</v>
      </c>
    </row>
    <row r="10" spans="1:11" ht="38.25" x14ac:dyDescent="0.2">
      <c r="A10" s="247" t="s">
        <v>234</v>
      </c>
      <c r="B10" s="182" t="s">
        <v>579</v>
      </c>
      <c r="C10" s="249" t="s">
        <v>1026</v>
      </c>
      <c r="D10" s="429"/>
      <c r="E10" s="171"/>
      <c r="F10" s="146">
        <v>1</v>
      </c>
      <c r="G10" s="147" t="s">
        <v>1760</v>
      </c>
      <c r="H10" s="90">
        <f>COUNTIFS(B:B,"=Highly Advantageous",G:G,"=Function Available")</f>
        <v>0</v>
      </c>
      <c r="I10" s="83">
        <f t="shared" si="0"/>
        <v>1</v>
      </c>
      <c r="J10" s="84">
        <f t="shared" si="1"/>
        <v>0</v>
      </c>
      <c r="K10" s="85">
        <f t="shared" si="2"/>
        <v>0</v>
      </c>
    </row>
    <row r="11" spans="1:11" ht="30" customHeight="1" x14ac:dyDescent="0.2">
      <c r="A11" s="247" t="s">
        <v>235</v>
      </c>
      <c r="B11" s="182" t="s">
        <v>579</v>
      </c>
      <c r="C11" s="249" t="s">
        <v>1028</v>
      </c>
      <c r="D11" s="428"/>
      <c r="E11" s="171"/>
      <c r="F11" s="146">
        <v>1</v>
      </c>
      <c r="G11" s="147" t="s">
        <v>1760</v>
      </c>
      <c r="H11" s="90">
        <f>COUNTIFS(B:B,"=Highly Advantageous",G:G,"=Function Not Available")</f>
        <v>0</v>
      </c>
      <c r="I11" s="83">
        <f t="shared" si="0"/>
        <v>1</v>
      </c>
      <c r="J11" s="84">
        <f t="shared" si="1"/>
        <v>0</v>
      </c>
      <c r="K11" s="85">
        <f t="shared" si="2"/>
        <v>0</v>
      </c>
    </row>
    <row r="12" spans="1:11" ht="30" customHeight="1" x14ac:dyDescent="0.2">
      <c r="A12" s="247" t="s">
        <v>236</v>
      </c>
      <c r="B12" s="182" t="s">
        <v>579</v>
      </c>
      <c r="C12" s="285" t="s">
        <v>229</v>
      </c>
      <c r="D12" s="341"/>
      <c r="E12" s="171"/>
      <c r="F12" s="146">
        <v>1</v>
      </c>
      <c r="G12" s="147" t="s">
        <v>1760</v>
      </c>
      <c r="H12" s="90">
        <f>COUNTIFS(B:B,"=Highly Advantageous",G:G,"=Exception")</f>
        <v>0</v>
      </c>
      <c r="I12" s="83">
        <f t="shared" si="0"/>
        <v>1</v>
      </c>
      <c r="J12" s="84">
        <f t="shared" si="1"/>
        <v>0</v>
      </c>
      <c r="K12" s="85">
        <f t="shared" si="2"/>
        <v>0</v>
      </c>
    </row>
    <row r="13" spans="1:11" ht="30" customHeight="1" x14ac:dyDescent="0.2">
      <c r="A13" s="247" t="s">
        <v>237</v>
      </c>
      <c r="B13" s="182" t="s">
        <v>579</v>
      </c>
      <c r="C13" s="375" t="s">
        <v>1029</v>
      </c>
      <c r="D13" s="429"/>
      <c r="E13" s="171"/>
      <c r="F13" s="146">
        <v>1</v>
      </c>
      <c r="G13" s="147" t="s">
        <v>1760</v>
      </c>
      <c r="H13" s="115">
        <f>COUNTIFS(B:B,"=Advantageous",G:G,"=Select from Drop Down List")</f>
        <v>32</v>
      </c>
      <c r="I13" s="83">
        <f t="shared" si="0"/>
        <v>1</v>
      </c>
      <c r="J13" s="84">
        <f t="shared" si="1"/>
        <v>0</v>
      </c>
      <c r="K13" s="85">
        <f t="shared" si="2"/>
        <v>0</v>
      </c>
    </row>
    <row r="14" spans="1:11" ht="30" customHeight="1" x14ac:dyDescent="0.2">
      <c r="A14" s="247" t="s">
        <v>238</v>
      </c>
      <c r="B14" s="182" t="s">
        <v>579</v>
      </c>
      <c r="C14" s="375" t="s">
        <v>363</v>
      </c>
      <c r="D14" s="429"/>
      <c r="E14" s="171"/>
      <c r="F14" s="146">
        <v>1</v>
      </c>
      <c r="G14" s="147" t="s">
        <v>1760</v>
      </c>
      <c r="H14" s="115">
        <f>COUNTIFS(B:B,"=Advantageous",G:G,"=Function Available")</f>
        <v>0</v>
      </c>
      <c r="I14" s="83">
        <f t="shared" si="0"/>
        <v>1</v>
      </c>
      <c r="J14" s="84">
        <f t="shared" si="1"/>
        <v>0</v>
      </c>
      <c r="K14" s="85">
        <f t="shared" si="2"/>
        <v>0</v>
      </c>
    </row>
    <row r="15" spans="1:11" ht="30" customHeight="1" x14ac:dyDescent="0.2">
      <c r="A15" s="247" t="s">
        <v>361</v>
      </c>
      <c r="B15" s="182" t="s">
        <v>579</v>
      </c>
      <c r="C15" s="431" t="s">
        <v>364</v>
      </c>
      <c r="D15" s="432"/>
      <c r="E15" s="171"/>
      <c r="F15" s="305">
        <v>1</v>
      </c>
      <c r="G15" s="147" t="s">
        <v>1760</v>
      </c>
      <c r="H15" s="115">
        <f>COUNTIFS(B:B,"=Advantageous",G:G,"=Function Not Available")</f>
        <v>0</v>
      </c>
      <c r="I15" s="83">
        <f t="shared" si="0"/>
        <v>1</v>
      </c>
      <c r="J15" s="84">
        <f t="shared" si="1"/>
        <v>0</v>
      </c>
      <c r="K15" s="85">
        <f t="shared" si="2"/>
        <v>0</v>
      </c>
    </row>
    <row r="16" spans="1:11" x14ac:dyDescent="0.2">
      <c r="A16" s="256"/>
      <c r="B16" s="336"/>
      <c r="C16" s="372" t="s">
        <v>439</v>
      </c>
      <c r="D16" s="338"/>
      <c r="E16" s="325"/>
      <c r="F16" s="325"/>
      <c r="G16" s="331"/>
      <c r="H16" s="115">
        <f>COUNTIFS(B:B,"=Advantageous",G:G,"=Exception")</f>
        <v>0</v>
      </c>
      <c r="I16" s="83"/>
      <c r="J16" s="84"/>
      <c r="K16" s="85"/>
    </row>
    <row r="17" spans="1:11" ht="30" customHeight="1" x14ac:dyDescent="0.2">
      <c r="A17" s="247" t="s">
        <v>362</v>
      </c>
      <c r="B17" s="182" t="s">
        <v>579</v>
      </c>
      <c r="C17" s="420" t="s">
        <v>444</v>
      </c>
      <c r="D17" s="433"/>
      <c r="E17" s="171"/>
      <c r="F17" s="146">
        <v>1</v>
      </c>
      <c r="G17" s="147" t="s">
        <v>1760</v>
      </c>
      <c r="I17" s="83">
        <f t="shared" si="0"/>
        <v>1</v>
      </c>
      <c r="J17" s="84">
        <f t="shared" si="1"/>
        <v>0</v>
      </c>
      <c r="K17" s="85">
        <f t="shared" si="2"/>
        <v>0</v>
      </c>
    </row>
    <row r="18" spans="1:11" ht="30" customHeight="1" x14ac:dyDescent="0.2">
      <c r="A18" s="247" t="s">
        <v>445</v>
      </c>
      <c r="B18" s="182" t="s">
        <v>579</v>
      </c>
      <c r="C18" s="434" t="s">
        <v>440</v>
      </c>
      <c r="D18" s="435"/>
      <c r="E18" s="171"/>
      <c r="F18" s="146">
        <v>1</v>
      </c>
      <c r="G18" s="147" t="s">
        <v>1760</v>
      </c>
      <c r="I18" s="83">
        <f t="shared" si="0"/>
        <v>1</v>
      </c>
      <c r="J18" s="84">
        <f t="shared" si="1"/>
        <v>0</v>
      </c>
      <c r="K18" s="85">
        <f t="shared" si="2"/>
        <v>0</v>
      </c>
    </row>
    <row r="19" spans="1:11" ht="30" customHeight="1" x14ac:dyDescent="0.2">
      <c r="A19" s="247" t="s">
        <v>446</v>
      </c>
      <c r="B19" s="182" t="s">
        <v>579</v>
      </c>
      <c r="C19" s="434" t="s">
        <v>297</v>
      </c>
      <c r="D19" s="435"/>
      <c r="E19" s="171"/>
      <c r="F19" s="146">
        <v>1</v>
      </c>
      <c r="G19" s="147" t="s">
        <v>1760</v>
      </c>
      <c r="I19" s="83">
        <f t="shared" si="0"/>
        <v>1</v>
      </c>
      <c r="J19" s="84">
        <f t="shared" si="1"/>
        <v>0</v>
      </c>
      <c r="K19" s="85">
        <f t="shared" si="2"/>
        <v>0</v>
      </c>
    </row>
    <row r="20" spans="1:11" ht="30" customHeight="1" x14ac:dyDescent="0.2">
      <c r="A20" s="247" t="s">
        <v>447</v>
      </c>
      <c r="B20" s="182" t="s">
        <v>579</v>
      </c>
      <c r="C20" s="434" t="s">
        <v>441</v>
      </c>
      <c r="D20" s="435"/>
      <c r="E20" s="171"/>
      <c r="F20" s="146">
        <v>1</v>
      </c>
      <c r="G20" s="147" t="s">
        <v>1760</v>
      </c>
      <c r="I20" s="83">
        <f t="shared" si="0"/>
        <v>1</v>
      </c>
      <c r="J20" s="84">
        <f t="shared" si="1"/>
        <v>0</v>
      </c>
      <c r="K20" s="85">
        <f t="shared" si="2"/>
        <v>0</v>
      </c>
    </row>
    <row r="21" spans="1:11" ht="30" customHeight="1" x14ac:dyDescent="0.2">
      <c r="A21" s="247" t="s">
        <v>448</v>
      </c>
      <c r="B21" s="182" t="s">
        <v>579</v>
      </c>
      <c r="C21" s="434" t="s">
        <v>442</v>
      </c>
      <c r="D21" s="435"/>
      <c r="E21" s="171"/>
      <c r="F21" s="146">
        <v>1</v>
      </c>
      <c r="G21" s="147" t="s">
        <v>1760</v>
      </c>
      <c r="I21" s="83">
        <f t="shared" si="0"/>
        <v>1</v>
      </c>
      <c r="J21" s="84">
        <f t="shared" si="1"/>
        <v>0</v>
      </c>
      <c r="K21" s="85">
        <f t="shared" si="2"/>
        <v>0</v>
      </c>
    </row>
    <row r="22" spans="1:11" ht="30" customHeight="1" x14ac:dyDescent="0.2">
      <c r="A22" s="247" t="s">
        <v>449</v>
      </c>
      <c r="B22" s="182" t="s">
        <v>579</v>
      </c>
      <c r="C22" s="434" t="s">
        <v>443</v>
      </c>
      <c r="D22" s="435"/>
      <c r="E22" s="171"/>
      <c r="F22" s="146">
        <v>1</v>
      </c>
      <c r="G22" s="147" t="s">
        <v>1760</v>
      </c>
      <c r="I22" s="83">
        <f t="shared" si="0"/>
        <v>1</v>
      </c>
      <c r="J22" s="84">
        <f t="shared" si="1"/>
        <v>0</v>
      </c>
      <c r="K22" s="85">
        <f t="shared" si="2"/>
        <v>0</v>
      </c>
    </row>
    <row r="23" spans="1:11" ht="30" customHeight="1" x14ac:dyDescent="0.2">
      <c r="A23" s="247" t="s">
        <v>450</v>
      </c>
      <c r="B23" s="182" t="s">
        <v>579</v>
      </c>
      <c r="C23" s="434" t="s">
        <v>298</v>
      </c>
      <c r="D23" s="435"/>
      <c r="E23" s="171"/>
      <c r="F23" s="146">
        <v>1</v>
      </c>
      <c r="G23" s="147" t="s">
        <v>1760</v>
      </c>
      <c r="I23" s="83">
        <f t="shared" si="0"/>
        <v>1</v>
      </c>
      <c r="J23" s="84">
        <f t="shared" si="1"/>
        <v>0</v>
      </c>
      <c r="K23" s="85">
        <f t="shared" si="2"/>
        <v>0</v>
      </c>
    </row>
    <row r="24" spans="1:11" ht="30" customHeight="1" x14ac:dyDescent="0.2">
      <c r="A24" s="247" t="s">
        <v>451</v>
      </c>
      <c r="B24" s="182" t="s">
        <v>579</v>
      </c>
      <c r="C24" s="434" t="s">
        <v>1838</v>
      </c>
      <c r="D24" s="435"/>
      <c r="E24" s="171"/>
      <c r="F24" s="146">
        <v>1</v>
      </c>
      <c r="G24" s="147" t="s">
        <v>1760</v>
      </c>
      <c r="I24" s="83">
        <f t="shared" si="0"/>
        <v>1</v>
      </c>
      <c r="J24" s="84">
        <f t="shared" si="1"/>
        <v>0</v>
      </c>
      <c r="K24" s="85">
        <f t="shared" si="2"/>
        <v>0</v>
      </c>
    </row>
    <row r="25" spans="1:11" ht="30" customHeight="1" x14ac:dyDescent="0.2">
      <c r="A25" s="247" t="s">
        <v>452</v>
      </c>
      <c r="B25" s="182" t="s">
        <v>579</v>
      </c>
      <c r="C25" s="436" t="s">
        <v>426</v>
      </c>
      <c r="D25" s="437"/>
      <c r="E25" s="171"/>
      <c r="F25" s="146">
        <v>1</v>
      </c>
      <c r="G25" s="147" t="s">
        <v>1760</v>
      </c>
      <c r="I25" s="83">
        <f t="shared" si="0"/>
        <v>1</v>
      </c>
      <c r="J25" s="84">
        <f t="shared" si="1"/>
        <v>0</v>
      </c>
      <c r="K25" s="85">
        <f t="shared" si="2"/>
        <v>0</v>
      </c>
    </row>
    <row r="26" spans="1:11" ht="30" customHeight="1" x14ac:dyDescent="0.2">
      <c r="A26" s="247" t="s">
        <v>453</v>
      </c>
      <c r="B26" s="182" t="s">
        <v>579</v>
      </c>
      <c r="C26" s="436" t="s">
        <v>427</v>
      </c>
      <c r="D26" s="437"/>
      <c r="E26" s="171"/>
      <c r="F26" s="146">
        <v>1</v>
      </c>
      <c r="G26" s="147" t="s">
        <v>1760</v>
      </c>
      <c r="I26" s="83">
        <f t="shared" si="0"/>
        <v>1</v>
      </c>
      <c r="J26" s="84">
        <f t="shared" si="1"/>
        <v>0</v>
      </c>
      <c r="K26" s="85">
        <f t="shared" si="2"/>
        <v>0</v>
      </c>
    </row>
    <row r="27" spans="1:11" ht="30" customHeight="1" x14ac:dyDescent="0.2">
      <c r="A27" s="247" t="s">
        <v>454</v>
      </c>
      <c r="B27" s="182" t="s">
        <v>579</v>
      </c>
      <c r="C27" s="436" t="s">
        <v>428</v>
      </c>
      <c r="D27" s="437"/>
      <c r="E27" s="171"/>
      <c r="F27" s="146">
        <v>1</v>
      </c>
      <c r="G27" s="147" t="s">
        <v>1760</v>
      </c>
      <c r="I27" s="83">
        <f t="shared" si="0"/>
        <v>1</v>
      </c>
      <c r="J27" s="84">
        <f t="shared" si="1"/>
        <v>0</v>
      </c>
      <c r="K27" s="85">
        <f t="shared" si="2"/>
        <v>0</v>
      </c>
    </row>
    <row r="28" spans="1:11" ht="30" customHeight="1" x14ac:dyDescent="0.2">
      <c r="A28" s="247" t="s">
        <v>455</v>
      </c>
      <c r="B28" s="182" t="s">
        <v>579</v>
      </c>
      <c r="C28" s="436" t="s">
        <v>429</v>
      </c>
      <c r="D28" s="437"/>
      <c r="E28" s="171"/>
      <c r="F28" s="146">
        <v>1</v>
      </c>
      <c r="G28" s="147" t="s">
        <v>1760</v>
      </c>
      <c r="I28" s="83">
        <f t="shared" si="0"/>
        <v>1</v>
      </c>
      <c r="J28" s="84">
        <f t="shared" si="1"/>
        <v>0</v>
      </c>
      <c r="K28" s="85">
        <f t="shared" si="2"/>
        <v>0</v>
      </c>
    </row>
    <row r="29" spans="1:11" ht="30" customHeight="1" x14ac:dyDescent="0.2">
      <c r="A29" s="247" t="s">
        <v>456</v>
      </c>
      <c r="B29" s="182" t="s">
        <v>579</v>
      </c>
      <c r="C29" s="436" t="s">
        <v>430</v>
      </c>
      <c r="D29" s="437"/>
      <c r="E29" s="171"/>
      <c r="F29" s="146">
        <v>1</v>
      </c>
      <c r="G29" s="147" t="s">
        <v>1760</v>
      </c>
      <c r="I29" s="83">
        <f t="shared" si="0"/>
        <v>1</v>
      </c>
      <c r="J29" s="84">
        <f t="shared" si="1"/>
        <v>0</v>
      </c>
      <c r="K29" s="85">
        <f t="shared" si="2"/>
        <v>0</v>
      </c>
    </row>
    <row r="30" spans="1:11" ht="30" customHeight="1" x14ac:dyDescent="0.2">
      <c r="A30" s="247" t="s">
        <v>457</v>
      </c>
      <c r="B30" s="182" t="s">
        <v>579</v>
      </c>
      <c r="C30" s="436" t="s">
        <v>431</v>
      </c>
      <c r="D30" s="437"/>
      <c r="E30" s="171"/>
      <c r="F30" s="146">
        <v>1</v>
      </c>
      <c r="G30" s="147" t="s">
        <v>1760</v>
      </c>
      <c r="I30" s="83">
        <f t="shared" si="0"/>
        <v>1</v>
      </c>
      <c r="J30" s="84">
        <f t="shared" si="1"/>
        <v>0</v>
      </c>
      <c r="K30" s="85">
        <f t="shared" si="2"/>
        <v>0</v>
      </c>
    </row>
    <row r="31" spans="1:11" ht="30" customHeight="1" x14ac:dyDescent="0.2">
      <c r="A31" s="247" t="s">
        <v>458</v>
      </c>
      <c r="B31" s="182" t="s">
        <v>579</v>
      </c>
      <c r="C31" s="436" t="s">
        <v>432</v>
      </c>
      <c r="D31" s="437"/>
      <c r="E31" s="171"/>
      <c r="F31" s="146">
        <v>1</v>
      </c>
      <c r="G31" s="147" t="s">
        <v>1760</v>
      </c>
      <c r="I31" s="83">
        <f t="shared" si="0"/>
        <v>1</v>
      </c>
      <c r="J31" s="84">
        <f t="shared" si="1"/>
        <v>0</v>
      </c>
      <c r="K31" s="85">
        <f t="shared" si="2"/>
        <v>0</v>
      </c>
    </row>
    <row r="32" spans="1:11" ht="30" customHeight="1" x14ac:dyDescent="0.2">
      <c r="A32" s="247" t="s">
        <v>459</v>
      </c>
      <c r="B32" s="182" t="s">
        <v>579</v>
      </c>
      <c r="C32" s="436" t="s">
        <v>433</v>
      </c>
      <c r="D32" s="437"/>
      <c r="E32" s="171"/>
      <c r="F32" s="146">
        <v>1</v>
      </c>
      <c r="G32" s="147" t="s">
        <v>1760</v>
      </c>
      <c r="I32" s="83">
        <f t="shared" si="0"/>
        <v>1</v>
      </c>
      <c r="J32" s="84">
        <f t="shared" si="1"/>
        <v>0</v>
      </c>
      <c r="K32" s="85">
        <f t="shared" si="2"/>
        <v>0</v>
      </c>
    </row>
    <row r="33" spans="1:11" ht="30" customHeight="1" x14ac:dyDescent="0.2">
      <c r="A33" s="247" t="s">
        <v>460</v>
      </c>
      <c r="B33" s="182" t="s">
        <v>579</v>
      </c>
      <c r="C33" s="436" t="s">
        <v>434</v>
      </c>
      <c r="D33" s="437"/>
      <c r="E33" s="171"/>
      <c r="F33" s="146">
        <v>1</v>
      </c>
      <c r="G33" s="147" t="s">
        <v>1760</v>
      </c>
      <c r="I33" s="83">
        <f t="shared" si="0"/>
        <v>1</v>
      </c>
      <c r="J33" s="84">
        <f t="shared" si="1"/>
        <v>0</v>
      </c>
      <c r="K33" s="85">
        <f t="shared" si="2"/>
        <v>0</v>
      </c>
    </row>
    <row r="34" spans="1:11" ht="30" customHeight="1" x14ac:dyDescent="0.2">
      <c r="A34" s="247" t="s">
        <v>461</v>
      </c>
      <c r="B34" s="182" t="s">
        <v>579</v>
      </c>
      <c r="C34" s="436" t="s">
        <v>435</v>
      </c>
      <c r="D34" s="437"/>
      <c r="E34" s="171"/>
      <c r="F34" s="146">
        <v>1</v>
      </c>
      <c r="G34" s="147" t="s">
        <v>1760</v>
      </c>
      <c r="I34" s="83">
        <f t="shared" si="0"/>
        <v>1</v>
      </c>
      <c r="J34" s="84">
        <f t="shared" si="1"/>
        <v>0</v>
      </c>
      <c r="K34" s="85">
        <f t="shared" si="2"/>
        <v>0</v>
      </c>
    </row>
    <row r="35" spans="1:11" ht="30" customHeight="1" x14ac:dyDescent="0.2">
      <c r="A35" s="247" t="s">
        <v>462</v>
      </c>
      <c r="B35" s="182" t="s">
        <v>579</v>
      </c>
      <c r="C35" s="436" t="s">
        <v>436</v>
      </c>
      <c r="D35" s="437"/>
      <c r="E35" s="171"/>
      <c r="F35" s="146">
        <v>1</v>
      </c>
      <c r="G35" s="147" t="s">
        <v>1760</v>
      </c>
      <c r="I35" s="83">
        <f t="shared" si="0"/>
        <v>1</v>
      </c>
      <c r="J35" s="84">
        <f t="shared" si="1"/>
        <v>0</v>
      </c>
      <c r="K35" s="85">
        <f t="shared" si="2"/>
        <v>0</v>
      </c>
    </row>
    <row r="36" spans="1:11" ht="30" customHeight="1" x14ac:dyDescent="0.2">
      <c r="A36" s="247" t="s">
        <v>463</v>
      </c>
      <c r="B36" s="182" t="s">
        <v>579</v>
      </c>
      <c r="C36" s="436" t="s">
        <v>437</v>
      </c>
      <c r="D36" s="437"/>
      <c r="E36" s="171"/>
      <c r="F36" s="146">
        <v>1</v>
      </c>
      <c r="G36" s="147" t="s">
        <v>1760</v>
      </c>
      <c r="I36" s="83">
        <f t="shared" si="0"/>
        <v>1</v>
      </c>
      <c r="J36" s="84">
        <f t="shared" si="1"/>
        <v>0</v>
      </c>
      <c r="K36" s="85">
        <f t="shared" si="2"/>
        <v>0</v>
      </c>
    </row>
    <row r="37" spans="1:11" ht="30" customHeight="1" x14ac:dyDescent="0.2">
      <c r="A37" s="247" t="s">
        <v>464</v>
      </c>
      <c r="B37" s="182" t="s">
        <v>579</v>
      </c>
      <c r="C37" s="436" t="s">
        <v>438</v>
      </c>
      <c r="D37" s="437"/>
      <c r="E37" s="171"/>
      <c r="F37" s="146">
        <v>1</v>
      </c>
      <c r="G37" s="147" t="s">
        <v>1760</v>
      </c>
      <c r="I37" s="83">
        <f t="shared" si="0"/>
        <v>1</v>
      </c>
      <c r="J37" s="84">
        <f t="shared" si="1"/>
        <v>0</v>
      </c>
      <c r="K37" s="85">
        <f t="shared" si="2"/>
        <v>0</v>
      </c>
    </row>
  </sheetData>
  <sheetProtection algorithmName="SHA-512" hashValue="USvjaBRlSfkYCw1fj2B6XroozDMz0shJUO/R2jLsVqvBzafK1oa1jb4s3+j/iJayKnhpVqJQTyWDsdGLZRjuhQ==" saltValue="BrYGzFh5Aa0Rwnu9KGVFDQ==" spinCount="100000" sheet="1" objects="1" scenarios="1" formatRows="0"/>
  <mergeCells count="2">
    <mergeCell ref="B2:G2"/>
    <mergeCell ref="A1:A2"/>
  </mergeCells>
  <conditionalFormatting sqref="B38:B65537 B4">
    <cfRule type="cellIs" dxfId="5" priority="54" operator="equal">
      <formula>"Mandatory"</formula>
    </cfRule>
  </conditionalFormatting>
  <conditionalFormatting sqref="B3">
    <cfRule type="cellIs" dxfId="4" priority="53" operator="equal">
      <formula>"Mandatory"</formula>
    </cfRule>
  </conditionalFormatting>
  <conditionalFormatting sqref="G5:G15">
    <cfRule type="cellIs" dxfId="3" priority="4" stopIfTrue="1" operator="equal">
      <formula>"Exception"</formula>
    </cfRule>
    <cfRule type="cellIs" dxfId="2" priority="5" stopIfTrue="1" operator="equal">
      <formula>"Select from Drop Down List"</formula>
    </cfRule>
  </conditionalFormatting>
  <conditionalFormatting sqref="G17:G37">
    <cfRule type="cellIs" dxfId="1" priority="2" stopIfTrue="1" operator="equal">
      <formula>"Exception"</formula>
    </cfRule>
    <cfRule type="cellIs" dxfId="0"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93 B5:B15 B17:B37">
      <formula1>SpecType</formula1>
    </dataValidation>
    <dataValidation type="list" allowBlank="1" showInputMessage="1" showErrorMessage="1" sqref="E5:E15 E17:E37">
      <formula1>Existing</formula1>
    </dataValidation>
    <dataValidation type="list" allowBlank="1" showInputMessage="1" showErrorMessage="1" sqref="G5:G15 G17:G37">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FFC000"/>
  </sheetPr>
  <dimension ref="A1:N57"/>
  <sheetViews>
    <sheetView zoomScale="80" zoomScaleNormal="80" zoomScalePageLayoutView="80" workbookViewId="0">
      <selection activeCell="A10" sqref="A10"/>
    </sheetView>
  </sheetViews>
  <sheetFormatPr defaultRowHeight="14.25" x14ac:dyDescent="0.2"/>
  <cols>
    <col min="1" max="1" width="26" style="107" customWidth="1"/>
    <col min="2" max="3" width="9.140625" style="107"/>
    <col min="4" max="4" width="45.85546875" style="107" customWidth="1"/>
    <col min="5" max="5" width="10.28515625" style="107" customWidth="1"/>
    <col min="6" max="6" width="9.140625" style="107"/>
    <col min="7" max="7" width="10.42578125" style="107" customWidth="1"/>
    <col min="8" max="8" width="9.85546875" style="107" customWidth="1"/>
    <col min="9" max="9" width="9.42578125" style="107" customWidth="1"/>
    <col min="10" max="10" width="11.7109375" style="107" customWidth="1"/>
    <col min="11" max="11" width="9.140625" style="107"/>
    <col min="12" max="12" width="10.28515625" style="107" customWidth="1"/>
    <col min="13" max="13" width="27.5703125" style="107" customWidth="1"/>
    <col min="14" max="14" width="9.140625" style="107"/>
    <col min="15" max="16384" width="9.140625" style="108"/>
  </cols>
  <sheetData>
    <row r="1" spans="1:14" s="103" customFormat="1" ht="60" x14ac:dyDescent="0.25">
      <c r="A1" s="101"/>
      <c r="B1" s="101"/>
      <c r="C1" s="101"/>
      <c r="D1" s="102" t="s">
        <v>72</v>
      </c>
      <c r="E1" s="102" t="str">
        <f>'Support Data'!A43</f>
        <v>Existing Functionality</v>
      </c>
      <c r="F1" s="102" t="s">
        <v>257</v>
      </c>
      <c r="G1" s="102" t="str">
        <f>$A$17</f>
        <v>Function Available</v>
      </c>
      <c r="H1" s="102" t="str">
        <f>$A$18</f>
        <v>Function Not Available</v>
      </c>
      <c r="I1" s="102" t="str">
        <f>$A$19</f>
        <v>Exception</v>
      </c>
      <c r="J1" s="102" t="str">
        <f>$A$20</f>
        <v>Select from Drop Down List</v>
      </c>
      <c r="K1" s="101"/>
      <c r="L1" s="101"/>
      <c r="M1" s="101" t="s">
        <v>781</v>
      </c>
      <c r="N1" s="101"/>
    </row>
    <row r="2" spans="1:14" s="106" customFormat="1" x14ac:dyDescent="0.2">
      <c r="A2" s="104"/>
      <c r="B2" s="104"/>
      <c r="C2" s="104"/>
      <c r="D2" s="105" t="s">
        <v>241</v>
      </c>
      <c r="E2" s="104">
        <f>COUNTA(D4:D39)</f>
        <v>36</v>
      </c>
      <c r="F2" s="104" t="e">
        <f>SUM(F5+F6+F8+F10+F12+F15+F18+F19+F20+F21+F25+F26+F27+F28+F30+F32+F34+F37+F38+F9+F39+F4+#REF!+F40)</f>
        <v>#REF!</v>
      </c>
      <c r="G2" s="104" t="e">
        <f>SUM(G5+G6+G8+G10+G12+G15+G18+G19+G20+G21+G25+G26+G27+G28+G30+G32+G34+G37+G38+G9+G39+G4+#REF!+G40)</f>
        <v>#REF!</v>
      </c>
      <c r="H2" s="104" t="e">
        <f>SUM(H5:H40)</f>
        <v>#REF!</v>
      </c>
      <c r="I2" s="104" t="e">
        <f>SUM(I5:I40)</f>
        <v>#REF!</v>
      </c>
      <c r="J2" s="104" t="e">
        <f>SUM(J5:J40)</f>
        <v>#REF!</v>
      </c>
      <c r="K2" s="104"/>
      <c r="L2" s="72">
        <v>1</v>
      </c>
      <c r="M2" s="73" t="s">
        <v>770</v>
      </c>
      <c r="N2" s="104"/>
    </row>
    <row r="3" spans="1:14" s="106" customFormat="1" ht="15" thickBot="1" x14ac:dyDescent="0.25">
      <c r="A3" s="52" t="s">
        <v>542</v>
      </c>
      <c r="B3" s="53" t="s">
        <v>7</v>
      </c>
      <c r="C3" s="104"/>
      <c r="D3" s="105"/>
      <c r="E3" s="104"/>
      <c r="F3" s="104"/>
      <c r="G3" s="104"/>
      <c r="H3" s="104"/>
      <c r="I3" s="104"/>
      <c r="J3" s="104"/>
      <c r="K3" s="104"/>
      <c r="L3" s="72">
        <v>2</v>
      </c>
      <c r="M3" s="73" t="s">
        <v>771</v>
      </c>
      <c r="N3" s="104"/>
    </row>
    <row r="4" spans="1:14" x14ac:dyDescent="0.2">
      <c r="A4" s="54">
        <v>1</v>
      </c>
      <c r="B4" s="47">
        <v>0</v>
      </c>
      <c r="C4" s="104" t="s">
        <v>509</v>
      </c>
      <c r="D4" s="124" t="str">
        <f>'General Interface'!A4</f>
        <v>Interface General Requirements</v>
      </c>
      <c r="E4" s="109"/>
      <c r="F4" s="109">
        <f>'General Interface'!$H$4</f>
        <v>35</v>
      </c>
      <c r="G4" s="109">
        <f>'General Interface'!$H$6</f>
        <v>0</v>
      </c>
      <c r="H4" s="109">
        <f>'General Interface'!H7</f>
        <v>0</v>
      </c>
      <c r="I4" s="109">
        <f>'General Interface'!$H$8</f>
        <v>0</v>
      </c>
      <c r="J4" s="109">
        <f>'General Interface'!H5</f>
        <v>35</v>
      </c>
      <c r="L4" s="72">
        <v>3</v>
      </c>
      <c r="M4" s="73" t="s">
        <v>779</v>
      </c>
    </row>
    <row r="5" spans="1:14" x14ac:dyDescent="0.2">
      <c r="A5" s="48">
        <v>2</v>
      </c>
      <c r="B5" s="49">
        <v>1</v>
      </c>
      <c r="C5" s="104" t="s">
        <v>510</v>
      </c>
      <c r="D5" s="120" t="e">
        <f>#REF!</f>
        <v>#REF!</v>
      </c>
      <c r="E5" s="122"/>
      <c r="F5" s="129" t="e">
        <f>#REF!</f>
        <v>#REF!</v>
      </c>
      <c r="G5" s="122" t="e">
        <f>#REF!</f>
        <v>#REF!</v>
      </c>
      <c r="H5" s="122" t="e">
        <f>#REF!</f>
        <v>#REF!</v>
      </c>
      <c r="I5" s="122" t="e">
        <f>#REF!</f>
        <v>#REF!</v>
      </c>
      <c r="J5" s="122" t="e">
        <f>#REF!</f>
        <v>#REF!</v>
      </c>
      <c r="L5" s="72">
        <v>4</v>
      </c>
      <c r="M5" s="73" t="s">
        <v>772</v>
      </c>
    </row>
    <row r="6" spans="1:14" x14ac:dyDescent="0.2">
      <c r="A6" s="48">
        <v>3</v>
      </c>
      <c r="B6" s="49">
        <v>0</v>
      </c>
      <c r="C6" s="104" t="s">
        <v>511</v>
      </c>
      <c r="D6" s="120" t="e">
        <f>#REF!</f>
        <v>#REF!</v>
      </c>
      <c r="E6" s="122"/>
      <c r="F6" s="129" t="e">
        <f>#REF!</f>
        <v>#REF!</v>
      </c>
      <c r="G6" s="122" t="e">
        <f>#REF!</f>
        <v>#REF!</v>
      </c>
      <c r="H6" s="122" t="e">
        <f>#REF!</f>
        <v>#REF!</v>
      </c>
      <c r="I6" s="122" t="e">
        <f>#REF!</f>
        <v>#REF!</v>
      </c>
      <c r="J6" s="122" t="e">
        <f>#REF!</f>
        <v>#REF!</v>
      </c>
      <c r="L6" s="72">
        <v>5</v>
      </c>
      <c r="M6" s="73" t="s">
        <v>773</v>
      </c>
      <c r="N6" s="108"/>
    </row>
    <row r="7" spans="1:14" ht="15" thickBot="1" x14ac:dyDescent="0.25">
      <c r="A7" s="50">
        <v>4</v>
      </c>
      <c r="B7" s="51">
        <v>0</v>
      </c>
      <c r="C7" s="104" t="s">
        <v>512</v>
      </c>
      <c r="D7" s="124" t="str">
        <f>'Alarm Receiver Interface'!A5</f>
        <v>CAD Interface Alarm Receiver</v>
      </c>
      <c r="E7" s="109"/>
      <c r="F7" s="109">
        <f>'Alarm Receiver Interface'!H5</f>
        <v>10</v>
      </c>
      <c r="G7" s="109">
        <f>'Alarm Receiver Interface'!H7</f>
        <v>0</v>
      </c>
      <c r="H7" s="109">
        <f>'Alarm Receiver Interface'!H8</f>
        <v>0</v>
      </c>
      <c r="I7" s="109">
        <f>'Alarm Receiver Interface'!H9</f>
        <v>0</v>
      </c>
      <c r="J7" s="109">
        <f>'Alarm Receiver Interface'!H6</f>
        <v>10</v>
      </c>
      <c r="L7" s="72">
        <v>6</v>
      </c>
      <c r="M7" s="73" t="s">
        <v>774</v>
      </c>
      <c r="N7" s="108"/>
    </row>
    <row r="8" spans="1:14" x14ac:dyDescent="0.2">
      <c r="A8" s="99"/>
      <c r="C8" s="104" t="s">
        <v>513</v>
      </c>
      <c r="D8" s="121" t="e">
        <f>#REF!</f>
        <v>#REF!</v>
      </c>
      <c r="E8" s="121"/>
      <c r="F8" s="122" t="e">
        <f>#REF!</f>
        <v>#REF!</v>
      </c>
      <c r="G8" s="122" t="e">
        <f>#REF!</f>
        <v>#REF!</v>
      </c>
      <c r="H8" s="122" t="e">
        <f>#REF!</f>
        <v>#REF!</v>
      </c>
      <c r="I8" s="122" t="e">
        <f>#REF!</f>
        <v>#REF!</v>
      </c>
      <c r="J8" s="122" t="e">
        <f>#REF!</f>
        <v>#REF!</v>
      </c>
      <c r="L8" s="72">
        <v>7</v>
      </c>
      <c r="M8" s="73" t="s">
        <v>775</v>
      </c>
      <c r="N8" s="108"/>
    </row>
    <row r="9" spans="1:14" ht="15" thickBot="1" x14ac:dyDescent="0.25">
      <c r="A9" s="1" t="s">
        <v>1</v>
      </c>
      <c r="B9" s="2" t="s">
        <v>7</v>
      </c>
      <c r="C9" s="104" t="s">
        <v>514</v>
      </c>
      <c r="D9" s="121" t="e">
        <f>#REF!</f>
        <v>#REF!</v>
      </c>
      <c r="E9" s="121"/>
      <c r="F9" s="122" t="e">
        <f>#REF!</f>
        <v>#REF!</v>
      </c>
      <c r="G9" s="122" t="e">
        <f>#REF!</f>
        <v>#REF!</v>
      </c>
      <c r="H9" s="122" t="e">
        <f>#REF!</f>
        <v>#REF!</v>
      </c>
      <c r="I9" s="122" t="e">
        <f>#REF!</f>
        <v>#REF!</v>
      </c>
      <c r="J9" s="122" t="e">
        <f>#REF!</f>
        <v>#REF!</v>
      </c>
      <c r="L9" s="72">
        <v>8</v>
      </c>
      <c r="M9" s="73" t="s">
        <v>784</v>
      </c>
      <c r="N9" s="108"/>
    </row>
    <row r="10" spans="1:14" x14ac:dyDescent="0.2">
      <c r="A10" s="17" t="s">
        <v>1851</v>
      </c>
      <c r="B10" s="18">
        <v>2</v>
      </c>
      <c r="C10" s="104" t="s">
        <v>515</v>
      </c>
      <c r="D10" s="127" t="str">
        <f>'AVL Interface'!$A$4</f>
        <v>CAD Interface AVL</v>
      </c>
      <c r="E10" s="126"/>
      <c r="F10" s="109">
        <f>'AVL Interface'!$H$4</f>
        <v>28</v>
      </c>
      <c r="G10" s="109">
        <f>'AVL Interface'!$H$6</f>
        <v>0</v>
      </c>
      <c r="H10" s="109">
        <f>'AVL Interface'!$H$7</f>
        <v>0</v>
      </c>
      <c r="I10" s="109">
        <f>'AVL Interface'!$H$8</f>
        <v>0</v>
      </c>
      <c r="J10" s="109">
        <f>'AVL Interface'!$H$5</f>
        <v>28</v>
      </c>
      <c r="L10" s="72">
        <v>9</v>
      </c>
      <c r="M10" s="73" t="s">
        <v>786</v>
      </c>
      <c r="N10" s="108"/>
    </row>
    <row r="11" spans="1:14" x14ac:dyDescent="0.2">
      <c r="A11" s="19" t="s">
        <v>579</v>
      </c>
      <c r="B11" s="20">
        <v>1</v>
      </c>
      <c r="C11" s="104" t="s">
        <v>516</v>
      </c>
      <c r="D11" s="123" t="e">
        <f>#REF!</f>
        <v>#REF!</v>
      </c>
      <c r="E11" s="123"/>
      <c r="F11" s="122" t="e">
        <f>#REF!</f>
        <v>#REF!</v>
      </c>
      <c r="G11" s="122" t="e">
        <f>#REF!</f>
        <v>#REF!</v>
      </c>
      <c r="H11" s="122" t="e">
        <f>#REF!</f>
        <v>#REF!</v>
      </c>
      <c r="I11" s="122" t="e">
        <f>#REF!</f>
        <v>#REF!</v>
      </c>
      <c r="J11" s="122" t="e">
        <f>#REF!</f>
        <v>#REF!</v>
      </c>
      <c r="L11" s="72">
        <v>10</v>
      </c>
      <c r="M11" s="73" t="s">
        <v>776</v>
      </c>
      <c r="N11" s="108"/>
    </row>
    <row r="12" spans="1:14" x14ac:dyDescent="0.2">
      <c r="A12" s="19" t="s">
        <v>890</v>
      </c>
      <c r="B12" s="20">
        <v>1</v>
      </c>
      <c r="C12" s="104" t="s">
        <v>517</v>
      </c>
      <c r="D12" s="128" t="str">
        <f>'E9-1-1 Interface'!$A$4</f>
        <v>CAD Interface E9-1-1 - OEMC</v>
      </c>
      <c r="E12" s="100"/>
      <c r="F12" s="109">
        <f>'E9-1-1 Interface'!$H$4</f>
        <v>32</v>
      </c>
      <c r="G12" s="109">
        <f>'E9-1-1 Interface'!$H$6</f>
        <v>0</v>
      </c>
      <c r="H12" s="109">
        <f>'E9-1-1 Interface'!$H$7</f>
        <v>0</v>
      </c>
      <c r="I12" s="109">
        <f>'E9-1-1 Interface'!$H$8</f>
        <v>0</v>
      </c>
      <c r="J12" s="109">
        <f>'E9-1-1 Interface'!$H$5</f>
        <v>32</v>
      </c>
      <c r="L12" s="72">
        <v>11</v>
      </c>
      <c r="M12" s="73" t="s">
        <v>777</v>
      </c>
      <c r="N12" s="108"/>
    </row>
    <row r="13" spans="1:14" ht="15" thickBot="1" x14ac:dyDescent="0.25">
      <c r="A13" s="21"/>
      <c r="B13" s="22"/>
      <c r="C13" s="104" t="s">
        <v>518</v>
      </c>
      <c r="D13" s="128" t="str">
        <f>'E9-1-1 Interface-AIR'!A4</f>
        <v>CAD Interface E9-1-1 - Aviation</v>
      </c>
      <c r="E13" s="100"/>
      <c r="F13" s="109">
        <f>'E9-1-1 Interface-AIR'!H4</f>
        <v>22</v>
      </c>
      <c r="G13" s="109">
        <f>'E9-1-1 Interface-AIR'!H6</f>
        <v>0</v>
      </c>
      <c r="H13" s="109">
        <f>'E9-1-1 Interface-AIR'!H7</f>
        <v>0</v>
      </c>
      <c r="I13" s="109">
        <f>'E9-1-1 Interface-AIR'!H8</f>
        <v>0</v>
      </c>
      <c r="J13" s="109">
        <f>'E9-1-1 Interface-AIR'!H5</f>
        <v>22</v>
      </c>
      <c r="L13" s="72">
        <v>12</v>
      </c>
      <c r="M13" s="73" t="s">
        <v>778</v>
      </c>
      <c r="N13" s="108"/>
    </row>
    <row r="14" spans="1:14" x14ac:dyDescent="0.2">
      <c r="A14" s="99"/>
      <c r="C14" s="104" t="s">
        <v>519</v>
      </c>
      <c r="D14" s="128" t="str">
        <f>CAD2CAD!A4</f>
        <v>CAD to CAD</v>
      </c>
      <c r="E14" s="100"/>
      <c r="F14" s="109">
        <f>CAD2CAD!H4</f>
        <v>59</v>
      </c>
      <c r="G14" s="109">
        <f>CAD2CAD!H6</f>
        <v>0</v>
      </c>
      <c r="H14" s="109">
        <f>CAD2CAD!H7</f>
        <v>0</v>
      </c>
      <c r="I14" s="109">
        <f>CAD2CAD!H8</f>
        <v>0</v>
      </c>
      <c r="J14" s="109">
        <f>CAD2CAD!H5</f>
        <v>59</v>
      </c>
      <c r="L14" s="72">
        <v>13</v>
      </c>
      <c r="M14" s="73" t="s">
        <v>785</v>
      </c>
      <c r="N14" s="108"/>
    </row>
    <row r="15" spans="1:14" x14ac:dyDescent="0.2">
      <c r="A15" s="99"/>
      <c r="C15" s="104" t="s">
        <v>520</v>
      </c>
      <c r="D15" s="127" t="str">
        <f>'Call Interrogator Interface'!$A$4</f>
        <v>Dispatch Protocol Software</v>
      </c>
      <c r="E15" s="126"/>
      <c r="F15" s="109">
        <f>'Call Interrogator Interface'!$H$4</f>
        <v>42</v>
      </c>
      <c r="G15" s="109">
        <f>'Call Interrogator Interface'!H6</f>
        <v>0</v>
      </c>
      <c r="H15" s="109">
        <f>'Call Interrogator Interface'!H7</f>
        <v>0</v>
      </c>
      <c r="I15" s="109">
        <f>'Call Interrogator Interface'!H8</f>
        <v>0</v>
      </c>
      <c r="J15" s="109">
        <f>'Call Interrogator Interface'!H5</f>
        <v>42</v>
      </c>
      <c r="L15" s="72">
        <v>14</v>
      </c>
      <c r="M15" s="73" t="s">
        <v>780</v>
      </c>
      <c r="N15" s="108"/>
    </row>
    <row r="16" spans="1:14" ht="15" thickBot="1" x14ac:dyDescent="0.25">
      <c r="A16" s="3" t="s">
        <v>4</v>
      </c>
      <c r="B16" s="2" t="s">
        <v>7</v>
      </c>
      <c r="C16" s="104" t="s">
        <v>521</v>
      </c>
      <c r="D16" s="127" t="str">
        <f>'Camera Interface'!A4</f>
        <v>CAD Interface - Surveillance Cameras - OEMC</v>
      </c>
      <c r="E16" s="126"/>
      <c r="F16" s="109">
        <f>'Camera Interface'!H4</f>
        <v>46</v>
      </c>
      <c r="G16" s="109">
        <f>'Camera Interface'!H6</f>
        <v>0</v>
      </c>
      <c r="H16" s="109">
        <f>'Camera Interface'!H7</f>
        <v>0</v>
      </c>
      <c r="I16" s="109">
        <f>'Camera Interface'!H8</f>
        <v>0</v>
      </c>
      <c r="J16" s="109">
        <f>'Camera Interface'!H5</f>
        <v>46</v>
      </c>
      <c r="L16" s="72"/>
      <c r="M16" s="73"/>
      <c r="N16" s="108"/>
    </row>
    <row r="17" spans="1:14" x14ac:dyDescent="0.2">
      <c r="A17" s="116" t="s">
        <v>478</v>
      </c>
      <c r="B17" s="18">
        <v>1</v>
      </c>
      <c r="C17" s="104" t="s">
        <v>522</v>
      </c>
      <c r="D17" s="127" t="str">
        <f>'EMS Billing Interface'!$A$4</f>
        <v>CAD Interface EMS Billing</v>
      </c>
      <c r="E17" s="125"/>
      <c r="F17" s="109">
        <f>'EMS Billing Interface'!$H$4</f>
        <v>4</v>
      </c>
      <c r="G17" s="109">
        <f>'EMS Billing Interface'!$H$6</f>
        <v>0</v>
      </c>
      <c r="H17" s="109">
        <f>'EMS Billing Interface'!$H$7</f>
        <v>0</v>
      </c>
      <c r="I17" s="109">
        <f>'EMS Billing Interface'!$H$8</f>
        <v>0</v>
      </c>
      <c r="J17" s="109">
        <f>'EMS Billing Interface'!$H$5</f>
        <v>4</v>
      </c>
      <c r="L17" s="72"/>
      <c r="M17" s="110"/>
      <c r="N17" s="108"/>
    </row>
    <row r="18" spans="1:14" x14ac:dyDescent="0.2">
      <c r="A18" s="117" t="s">
        <v>479</v>
      </c>
      <c r="B18" s="20">
        <v>0</v>
      </c>
      <c r="C18" s="104" t="s">
        <v>523</v>
      </c>
      <c r="D18" s="127" t="str">
        <f>'ePCR Interface'!$A$4</f>
        <v>CAD Interface ePCR</v>
      </c>
      <c r="E18" s="126"/>
      <c r="F18" s="109">
        <f>'ePCR Interface'!$H$4</f>
        <v>40</v>
      </c>
      <c r="G18" s="109">
        <f>'ePCR Interface'!H6</f>
        <v>0</v>
      </c>
      <c r="H18" s="109">
        <f>'ePCR Interface'!$H$7</f>
        <v>0</v>
      </c>
      <c r="I18" s="109">
        <f>'ePCR Interface'!$H$8</f>
        <v>0</v>
      </c>
      <c r="J18" s="109">
        <f>'ePCR Interface'!$H$5</f>
        <v>40</v>
      </c>
      <c r="L18" s="108"/>
      <c r="M18" s="108"/>
      <c r="N18" s="108"/>
    </row>
    <row r="19" spans="1:14" x14ac:dyDescent="0.2">
      <c r="A19" s="117" t="s">
        <v>40</v>
      </c>
      <c r="B19" s="20">
        <v>0</v>
      </c>
      <c r="C19" s="104" t="s">
        <v>524</v>
      </c>
      <c r="D19" s="127" t="str">
        <f>'External DB Interface'!$A$4</f>
        <v>CAD Interface External Databases</v>
      </c>
      <c r="E19" s="126"/>
      <c r="F19" s="109">
        <f>'External DB Interface'!$H$4</f>
        <v>76</v>
      </c>
      <c r="G19" s="109">
        <f>'External DB Interface'!H6</f>
        <v>0</v>
      </c>
      <c r="H19" s="109">
        <f>'External DB Interface'!$H$7</f>
        <v>0</v>
      </c>
      <c r="I19" s="109">
        <f>'External DB Interface'!H8</f>
        <v>0</v>
      </c>
      <c r="J19" s="109">
        <f>'External DB Interface'!$H$5</f>
        <v>76</v>
      </c>
      <c r="L19" s="108"/>
      <c r="M19" s="108"/>
      <c r="N19" s="108"/>
    </row>
    <row r="20" spans="1:14" ht="15" thickBot="1" x14ac:dyDescent="0.25">
      <c r="A20" s="118" t="s">
        <v>1760</v>
      </c>
      <c r="B20" s="22">
        <v>0</v>
      </c>
      <c r="C20" s="104" t="s">
        <v>525</v>
      </c>
      <c r="D20" s="121" t="e">
        <f>#REF!</f>
        <v>#REF!</v>
      </c>
      <c r="E20" s="121"/>
      <c r="F20" s="122" t="e">
        <f>#REF!</f>
        <v>#REF!</v>
      </c>
      <c r="G20" s="122" t="e">
        <f>#REF!</f>
        <v>#REF!</v>
      </c>
      <c r="H20" s="122" t="e">
        <f>#REF!</f>
        <v>#REF!</v>
      </c>
      <c r="I20" s="122" t="e">
        <f>#REF!</f>
        <v>#REF!</v>
      </c>
      <c r="J20" s="122" t="e">
        <f>#REF!</f>
        <v>#REF!</v>
      </c>
      <c r="L20" s="108"/>
      <c r="M20" s="108"/>
      <c r="N20" s="108"/>
    </row>
    <row r="21" spans="1:14" x14ac:dyDescent="0.2">
      <c r="A21" s="107" t="s">
        <v>4</v>
      </c>
      <c r="C21" s="104" t="s">
        <v>526</v>
      </c>
      <c r="D21" s="121" t="e">
        <f>#REF!</f>
        <v>#REF!</v>
      </c>
      <c r="E21" s="121"/>
      <c r="F21" s="122" t="e">
        <f>#REF!</f>
        <v>#REF!</v>
      </c>
      <c r="G21" s="122" t="e">
        <f>#REF!</f>
        <v>#REF!</v>
      </c>
      <c r="H21" s="122" t="e">
        <f>#REF!</f>
        <v>#REF!</v>
      </c>
      <c r="I21" s="122" t="e">
        <f>#REF!</f>
        <v>#REF!</v>
      </c>
      <c r="J21" s="122" t="e">
        <f>#REF!</f>
        <v>#REF!</v>
      </c>
      <c r="L21" s="108"/>
      <c r="M21" s="108"/>
      <c r="N21" s="108"/>
    </row>
    <row r="22" spans="1:14" x14ac:dyDescent="0.2">
      <c r="A22" s="100" t="s">
        <v>351</v>
      </c>
      <c r="C22" s="104" t="s">
        <v>527</v>
      </c>
      <c r="D22" s="121" t="e">
        <f>#REF!</f>
        <v>#REF!</v>
      </c>
      <c r="E22" s="121"/>
      <c r="F22" s="122" t="e">
        <f>#REF!</f>
        <v>#REF!</v>
      </c>
      <c r="G22" s="122" t="e">
        <f>#REF!</f>
        <v>#REF!</v>
      </c>
      <c r="H22" s="122" t="e">
        <f>#REF!</f>
        <v>#REF!</v>
      </c>
      <c r="I22" s="122" t="e">
        <f>#REF!</f>
        <v>#REF!</v>
      </c>
      <c r="J22" s="122" t="e">
        <f>#REF!</f>
        <v>#REF!</v>
      </c>
      <c r="L22" s="108"/>
      <c r="M22" s="108"/>
      <c r="N22" s="108"/>
    </row>
    <row r="23" spans="1:14" x14ac:dyDescent="0.2">
      <c r="C23" s="104" t="s">
        <v>528</v>
      </c>
      <c r="D23" s="127" t="str">
        <f>'Fire Station Alerting'!A4</f>
        <v>CAD Fire Station Alerting</v>
      </c>
      <c r="E23" s="125"/>
      <c r="F23" s="109">
        <f>'Fire Station Alerting'!H4</f>
        <v>27</v>
      </c>
      <c r="G23" s="109">
        <f>'Fire Station Alerting'!H6</f>
        <v>0</v>
      </c>
      <c r="H23" s="109">
        <f>'Fire Station Alerting'!H7</f>
        <v>0</v>
      </c>
      <c r="I23" s="109">
        <f>'Fire Station Alerting'!H8</f>
        <v>0</v>
      </c>
      <c r="J23" s="109">
        <f>'Fire Station Alerting'!H5</f>
        <v>27</v>
      </c>
      <c r="L23" s="108"/>
      <c r="M23" s="108"/>
      <c r="N23" s="108"/>
    </row>
    <row r="24" spans="1:14" x14ac:dyDescent="0.2">
      <c r="A24" s="100" t="s">
        <v>1761</v>
      </c>
      <c r="C24" s="104" t="s">
        <v>529</v>
      </c>
      <c r="D24" s="127" t="str">
        <f>'Fire Alarm Terminal'!A4</f>
        <v>CAD Interface Fire Station Terminal</v>
      </c>
      <c r="E24" s="125"/>
      <c r="F24" s="109">
        <f>'Fire Alarm Terminal'!H4</f>
        <v>49</v>
      </c>
      <c r="G24" s="109">
        <f>'Fire Alarm Terminal'!H6</f>
        <v>0</v>
      </c>
      <c r="H24" s="109">
        <f>'Fire Alarm Terminal'!H7</f>
        <v>0</v>
      </c>
      <c r="I24" s="109">
        <f>'Fire Alarm Terminal'!H8</f>
        <v>0</v>
      </c>
      <c r="J24" s="109">
        <f>'Fire Alarm Terminal'!H5</f>
        <v>49</v>
      </c>
      <c r="L24" s="108"/>
      <c r="M24" s="108"/>
      <c r="N24" s="108"/>
    </row>
    <row r="25" spans="1:14" x14ac:dyDescent="0.2">
      <c r="C25" s="104" t="s">
        <v>530</v>
      </c>
      <c r="D25" s="127" t="str">
        <f>'HazMat Interface'!$A$4</f>
        <v>CAD Interface Hazardous Materials</v>
      </c>
      <c r="E25" s="127"/>
      <c r="F25" s="109">
        <f>'HazMat Interface'!$H$4</f>
        <v>31</v>
      </c>
      <c r="G25" s="109">
        <f>'HazMat Interface'!$H$6</f>
        <v>0</v>
      </c>
      <c r="H25" s="109">
        <f>'HazMat Interface'!$H$7</f>
        <v>0</v>
      </c>
      <c r="I25" s="109">
        <f>'HazMat Interface'!$H$8</f>
        <v>0</v>
      </c>
      <c r="J25" s="109">
        <f>'HazMat Interface'!$H$5</f>
        <v>31</v>
      </c>
      <c r="L25" s="108"/>
      <c r="M25" s="108"/>
      <c r="N25" s="108"/>
    </row>
    <row r="26" spans="1:14" x14ac:dyDescent="0.2">
      <c r="A26" s="100" t="s">
        <v>258</v>
      </c>
      <c r="C26" s="104" t="s">
        <v>531</v>
      </c>
      <c r="D26" s="127" t="str">
        <f>'Logging Recorder Interface'!$A$4</f>
        <v>CAD Interface Logging Recorder - OEMC</v>
      </c>
      <c r="E26" s="126"/>
      <c r="F26" s="109">
        <f>'Logging Recorder Interface'!$H$4</f>
        <v>12</v>
      </c>
      <c r="G26" s="109">
        <f>'Logging Recorder Interface'!$H$6</f>
        <v>0</v>
      </c>
      <c r="H26" s="109">
        <f>'Logging Recorder Interface'!$H$7</f>
        <v>0</v>
      </c>
      <c r="I26" s="109">
        <f>'Logging Recorder Interface'!$H$8</f>
        <v>0</v>
      </c>
      <c r="J26" s="109">
        <f>'Logging Recorder Interface'!$H$5</f>
        <v>12</v>
      </c>
      <c r="L26" s="108"/>
      <c r="M26" s="108"/>
      <c r="N26" s="108"/>
    </row>
    <row r="27" spans="1:14" x14ac:dyDescent="0.2">
      <c r="A27" s="111" t="s">
        <v>259</v>
      </c>
      <c r="B27" s="111">
        <v>0.75</v>
      </c>
      <c r="C27" s="104" t="s">
        <v>532</v>
      </c>
      <c r="D27" s="121" t="e">
        <f>#REF!</f>
        <v>#REF!</v>
      </c>
      <c r="E27" s="121"/>
      <c r="F27" s="122" t="e">
        <f>#REF!</f>
        <v>#REF!</v>
      </c>
      <c r="G27" s="122" t="e">
        <f>#REF!</f>
        <v>#REF!</v>
      </c>
      <c r="H27" s="122" t="e">
        <f>#REF!</f>
        <v>#REF!</v>
      </c>
      <c r="I27" s="122" t="e">
        <f>#REF!</f>
        <v>#REF!</v>
      </c>
      <c r="J27" s="122" t="e">
        <f>#REF!</f>
        <v>#REF!</v>
      </c>
      <c r="L27" s="108"/>
      <c r="N27" s="108"/>
    </row>
    <row r="28" spans="1:14" x14ac:dyDescent="0.2">
      <c r="A28" s="107" t="s">
        <v>260</v>
      </c>
      <c r="B28" s="107">
        <v>0</v>
      </c>
      <c r="C28" s="104" t="s">
        <v>533</v>
      </c>
      <c r="D28" s="127" t="str">
        <f>'PSAP Master Clock'!$A$4</f>
        <v>CAD Interface PSAP Master Clock</v>
      </c>
      <c r="E28" s="126"/>
      <c r="F28" s="109">
        <f>'PSAP Master Clock'!$H$4</f>
        <v>11</v>
      </c>
      <c r="G28" s="109">
        <f>'PSAP Master Clock'!$H$6</f>
        <v>0</v>
      </c>
      <c r="H28" s="109">
        <f>'PSAP Master Clock'!$H$7</f>
        <v>0</v>
      </c>
      <c r="I28" s="109">
        <f>'PSAP Master Clock'!H8</f>
        <v>0</v>
      </c>
      <c r="J28" s="109">
        <f>'PSAP Master Clock'!$H$5</f>
        <v>11</v>
      </c>
    </row>
    <row r="29" spans="1:14" x14ac:dyDescent="0.2">
      <c r="A29" s="107" t="s">
        <v>261</v>
      </c>
      <c r="B29" s="107">
        <v>0.75</v>
      </c>
      <c r="C29" s="104" t="s">
        <v>534</v>
      </c>
      <c r="D29" s="127" t="str">
        <f>NextGen!A4</f>
        <v>NextGen Interface</v>
      </c>
      <c r="E29" s="126"/>
      <c r="F29" s="109">
        <f>NextGen!H4</f>
        <v>84</v>
      </c>
      <c r="G29" s="109">
        <f>NextGen!H6</f>
        <v>0</v>
      </c>
      <c r="H29" s="109">
        <f>NextGen!H7</f>
        <v>0</v>
      </c>
      <c r="I29" s="109">
        <f>NextGen!H8</f>
        <v>0</v>
      </c>
      <c r="J29" s="109">
        <f>NextGen!L4</f>
        <v>0</v>
      </c>
    </row>
    <row r="30" spans="1:14" x14ac:dyDescent="0.2">
      <c r="A30" s="107" t="s">
        <v>262</v>
      </c>
      <c r="B30" s="107">
        <v>0.5</v>
      </c>
      <c r="C30" s="104" t="s">
        <v>535</v>
      </c>
      <c r="D30" s="127" t="str">
        <f>'Pictometry Interface'!$A$4</f>
        <v>CAD Interface Pictometry</v>
      </c>
      <c r="E30" s="126"/>
      <c r="F30" s="109">
        <f>'Pictometry Interface'!$H$4</f>
        <v>18</v>
      </c>
      <c r="G30" s="109">
        <f>'Pictometry Interface'!$H$6</f>
        <v>0</v>
      </c>
      <c r="H30" s="109">
        <f>'Pictometry Interface'!$H$7</f>
        <v>0</v>
      </c>
      <c r="I30" s="109">
        <f>'Pictometry Interface'!H8</f>
        <v>0</v>
      </c>
      <c r="J30" s="109">
        <f>'Pictometry Interface'!$H$5</f>
        <v>18</v>
      </c>
    </row>
    <row r="31" spans="1:14" x14ac:dyDescent="0.2">
      <c r="A31" s="107" t="s">
        <v>263</v>
      </c>
      <c r="C31" s="104" t="s">
        <v>536</v>
      </c>
      <c r="D31" s="127" t="str">
        <f>'Radio System Interface'!$A$4</f>
        <v>CAD Interface Radio Console</v>
      </c>
      <c r="E31" s="127"/>
      <c r="F31" s="109">
        <f>'Radio System Interface'!$H$4</f>
        <v>17</v>
      </c>
      <c r="G31" s="109">
        <f>'Radio System Interface'!$H$6</f>
        <v>0</v>
      </c>
      <c r="H31" s="109">
        <f>'Radio System Interface'!$H$7</f>
        <v>0</v>
      </c>
      <c r="I31" s="109">
        <f>'Radio System Interface'!H8</f>
        <v>0</v>
      </c>
      <c r="J31" s="109">
        <f>'Radio System Interface'!H5</f>
        <v>17</v>
      </c>
    </row>
    <row r="32" spans="1:14" x14ac:dyDescent="0.2">
      <c r="C32" s="104" t="s">
        <v>537</v>
      </c>
      <c r="D32" s="127" t="str">
        <f>'RMS Interface'!$A$4</f>
        <v>CAD Interface Police Records Management Systems</v>
      </c>
      <c r="E32" s="126"/>
      <c r="F32" s="109">
        <f>'RMS Interface'!$H$4</f>
        <v>106</v>
      </c>
      <c r="G32" s="109">
        <f>'RMS Interface'!$H$6</f>
        <v>0</v>
      </c>
      <c r="H32" s="109">
        <f>'RMS Interface'!$H$7</f>
        <v>0</v>
      </c>
      <c r="I32" s="109">
        <f>'RMS Interface'!$H$8</f>
        <v>0</v>
      </c>
      <c r="J32" s="109">
        <f>'RMS Interface'!$H$5</f>
        <v>106</v>
      </c>
    </row>
    <row r="33" spans="1:10" x14ac:dyDescent="0.2">
      <c r="A33" s="107" t="s">
        <v>264</v>
      </c>
      <c r="C33" s="104" t="s">
        <v>538</v>
      </c>
      <c r="D33" s="121" t="e">
        <f>#REF!</f>
        <v>#REF!</v>
      </c>
      <c r="E33" s="121"/>
      <c r="F33" s="122" t="e">
        <f>#REF!</f>
        <v>#REF!</v>
      </c>
      <c r="G33" s="122" t="e">
        <f>#REF!</f>
        <v>#REF!</v>
      </c>
      <c r="H33" s="122" t="e">
        <f>#REF!</f>
        <v>#REF!</v>
      </c>
      <c r="I33" s="122" t="e">
        <f>#REF!</f>
        <v>#REF!</v>
      </c>
      <c r="J33" s="122" t="e">
        <f>#REF!</f>
        <v>#REF!</v>
      </c>
    </row>
    <row r="34" spans="1:10" x14ac:dyDescent="0.2">
      <c r="A34" s="107" t="s">
        <v>265</v>
      </c>
      <c r="C34" s="104" t="s">
        <v>539</v>
      </c>
      <c r="D34" s="127" t="str">
        <f>'Rip and Run Interfaces'!$A$5</f>
        <v>CAD Interface Rip and Run</v>
      </c>
      <c r="E34" s="126"/>
      <c r="F34" s="109">
        <f>'Rip and Run Interfaces'!$H$5</f>
        <v>25</v>
      </c>
      <c r="G34" s="109">
        <f>'Rip and Run Interfaces'!$H$7</f>
        <v>0</v>
      </c>
      <c r="H34" s="109">
        <f>'Rip and Run Interfaces'!$H$8</f>
        <v>0</v>
      </c>
      <c r="I34" s="109">
        <f>'Rip and Run Interfaces'!$H$9</f>
        <v>0</v>
      </c>
      <c r="J34" s="109">
        <f>'Rip and Run Interfaces'!$H$6</f>
        <v>25</v>
      </c>
    </row>
    <row r="35" spans="1:10" x14ac:dyDescent="0.2">
      <c r="A35" s="107" t="s">
        <v>266</v>
      </c>
      <c r="C35" s="104" t="s">
        <v>578</v>
      </c>
      <c r="D35" s="121" t="e">
        <f>#REF!</f>
        <v>#REF!</v>
      </c>
      <c r="E35" s="121"/>
      <c r="F35" s="122" t="e">
        <f>#REF!</f>
        <v>#REF!</v>
      </c>
      <c r="G35" s="122" t="e">
        <f>#REF!</f>
        <v>#REF!</v>
      </c>
      <c r="H35" s="122" t="e">
        <f>#REF!</f>
        <v>#REF!</v>
      </c>
      <c r="I35" s="122" t="e">
        <f>#REF!</f>
        <v>#REF!</v>
      </c>
      <c r="J35" s="122" t="e">
        <f>#REF!</f>
        <v>#REF!</v>
      </c>
    </row>
    <row r="36" spans="1:10" x14ac:dyDescent="0.2">
      <c r="C36" s="104" t="s">
        <v>1826</v>
      </c>
      <c r="D36" s="127" t="str">
        <f>'Staffing Interface'!$A$4</f>
        <v>CAD Interface Staffing</v>
      </c>
      <c r="E36" s="125"/>
      <c r="F36" s="109">
        <f>'Staffing Interface'!$H$4</f>
        <v>18</v>
      </c>
      <c r="G36" s="109">
        <f>'Staffing Interface'!$H$6</f>
        <v>0</v>
      </c>
      <c r="H36" s="109">
        <f>'Staffing Interface'!$H$7</f>
        <v>0</v>
      </c>
      <c r="I36" s="109">
        <f>'Staffing Interface'!$H$8</f>
        <v>0</v>
      </c>
      <c r="J36" s="109">
        <f>'Staffing Interface'!H5</f>
        <v>18</v>
      </c>
    </row>
    <row r="37" spans="1:10" x14ac:dyDescent="0.2">
      <c r="A37" s="107" t="s">
        <v>267</v>
      </c>
      <c r="C37" s="104" t="s">
        <v>1827</v>
      </c>
      <c r="D37" s="127" t="str">
        <f>'State NCIC Interface'!$A$4</f>
        <v>CAD Interface LE State / NCIC</v>
      </c>
      <c r="E37" s="126"/>
      <c r="F37" s="109">
        <f>'State NCIC Interface'!$H$4</f>
        <v>46</v>
      </c>
      <c r="G37" s="109">
        <f>'State NCIC Interface'!$H$6</f>
        <v>0</v>
      </c>
      <c r="H37" s="109">
        <f>'State NCIC Interface'!$H$7</f>
        <v>0</v>
      </c>
      <c r="I37" s="109">
        <f>'State NCIC Interface'!$H$8</f>
        <v>0</v>
      </c>
      <c r="J37" s="109">
        <f>'State NCIC Interface'!H5</f>
        <v>46</v>
      </c>
    </row>
    <row r="38" spans="1:10" x14ac:dyDescent="0.2">
      <c r="A38" s="107" t="s">
        <v>268</v>
      </c>
      <c r="C38" s="104" t="s">
        <v>1828</v>
      </c>
      <c r="D38" s="127" t="str">
        <f>'TDD-TTY Interface'!$A$4</f>
        <v>CAD Interface TDD / TTY</v>
      </c>
      <c r="E38" s="126"/>
      <c r="F38" s="109">
        <f>'TDD-TTY Interface'!$H$4</f>
        <v>10</v>
      </c>
      <c r="G38" s="109">
        <f>'TDD-TTY Interface'!$H$6</f>
        <v>0</v>
      </c>
      <c r="H38" s="109">
        <f>'TDD-TTY Interface'!$H$7</f>
        <v>0</v>
      </c>
      <c r="I38" s="109">
        <f>'TDD-TTY Interface'!$H$8</f>
        <v>0</v>
      </c>
      <c r="J38" s="109">
        <f>'TDD-TTY Interface'!$H$5</f>
        <v>10</v>
      </c>
    </row>
    <row r="39" spans="1:10" x14ac:dyDescent="0.2">
      <c r="C39" s="104"/>
      <c r="D39" s="127" t="str">
        <f>'Web CAD Interface'!$A$4</f>
        <v>CAD Interface Web CAD</v>
      </c>
      <c r="E39" s="126"/>
      <c r="F39" s="109">
        <f>'Web CAD Interface'!$H$4</f>
        <v>32</v>
      </c>
      <c r="G39" s="109">
        <f>'Web CAD Interface'!$H$6</f>
        <v>0</v>
      </c>
      <c r="H39" s="109">
        <f>'Web CAD Interface'!$H$7</f>
        <v>0</v>
      </c>
      <c r="I39" s="109">
        <f>'Web CAD Interface'!$H$8</f>
        <v>0</v>
      </c>
      <c r="J39" s="109">
        <f>'Web CAD Interface'!$H$5</f>
        <v>32</v>
      </c>
    </row>
    <row r="40" spans="1:10" x14ac:dyDescent="0.2">
      <c r="A40" s="107" t="s">
        <v>269</v>
      </c>
      <c r="F40" s="104"/>
      <c r="G40" s="104"/>
      <c r="H40" s="104"/>
      <c r="I40" s="104"/>
      <c r="J40" s="104"/>
    </row>
    <row r="42" spans="1:10" x14ac:dyDescent="0.2">
      <c r="A42" s="107" t="s">
        <v>270</v>
      </c>
    </row>
    <row r="43" spans="1:10" x14ac:dyDescent="0.2">
      <c r="A43" s="107" t="s">
        <v>1386</v>
      </c>
    </row>
    <row r="44" spans="1:10" x14ac:dyDescent="0.2">
      <c r="A44" s="107" t="s">
        <v>352</v>
      </c>
    </row>
    <row r="45" spans="1:10" x14ac:dyDescent="0.2">
      <c r="A45" s="107" t="s">
        <v>353</v>
      </c>
    </row>
    <row r="46" spans="1:10" x14ac:dyDescent="0.2">
      <c r="A46" s="107" t="s">
        <v>354</v>
      </c>
    </row>
    <row r="47" spans="1:10" x14ac:dyDescent="0.2">
      <c r="A47" s="107" t="s">
        <v>356</v>
      </c>
    </row>
    <row r="48" spans="1:10" x14ac:dyDescent="0.2">
      <c r="A48" s="107" t="s">
        <v>355</v>
      </c>
    </row>
    <row r="49" spans="1:1" x14ac:dyDescent="0.2">
      <c r="A49" s="107" t="s">
        <v>357</v>
      </c>
    </row>
    <row r="51" spans="1:1" x14ac:dyDescent="0.2">
      <c r="A51" s="107" t="s">
        <v>358</v>
      </c>
    </row>
    <row r="52" spans="1:1" x14ac:dyDescent="0.2">
      <c r="A52" s="107" t="s">
        <v>359</v>
      </c>
    </row>
    <row r="54" spans="1:1" ht="15" thickBot="1" x14ac:dyDescent="0.25">
      <c r="A54" s="107" t="s">
        <v>1387</v>
      </c>
    </row>
    <row r="55" spans="1:1" x14ac:dyDescent="0.2">
      <c r="A55" s="112"/>
    </row>
    <row r="56" spans="1:1" x14ac:dyDescent="0.2">
      <c r="A56" s="113" t="s">
        <v>1388</v>
      </c>
    </row>
    <row r="57" spans="1:1" ht="15" thickBot="1" x14ac:dyDescent="0.25">
      <c r="A57" s="114" t="s">
        <v>1389</v>
      </c>
    </row>
  </sheetData>
  <customSheetViews>
    <customSheetView guid="{55700D8E-9848-458B-B9F1-77EAB58556E8}" showRuler="0">
      <pageMargins left="0.75" right="0.75" top="1" bottom="1" header="0.5" footer="0.5"/>
      <pageSetup orientation="portrait" horizontalDpi="4294967293" verticalDpi="0" r:id="rId1"/>
      <headerFooter alignWithMargins="0"/>
    </customSheetView>
  </customSheetViews>
  <phoneticPr fontId="3" type="noConversion"/>
  <pageMargins left="0.25" right="0.25" top="0.75" bottom="0.75" header="0.3" footer="0.3"/>
  <pageSetup scale="70" fitToHeight="0" orientation="landscape" r:id="rId2"/>
  <headerFooter alignWithMargins="0">
    <oddHeader>&amp;C&amp;"Arial,Bold"&amp;12City of Chicago, IL
Interfaces Functional Specifications &amp;R&amp;"Arial,Bold"&amp;A</oddHeader>
    <oddFooter>&amp;L&amp;"Arial,Bold Italic"&amp;10L.R. Kimball, July, 2015&amp;R&amp;"Arial,Bold"&amp;10Page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B0F0"/>
    <pageSetUpPr fitToPage="1"/>
  </sheetPr>
  <dimension ref="A1:K74"/>
  <sheetViews>
    <sheetView zoomScaleNormal="100" zoomScalePageLayoutView="90" workbookViewId="0">
      <pane ySplit="3" topLeftCell="A4" activePane="bottomLeft" state="frozen"/>
      <selection activeCell="G9" sqref="G9"/>
      <selection pane="bottomLeft" activeCell="C5" sqref="C5"/>
    </sheetView>
  </sheetViews>
  <sheetFormatPr defaultColWidth="3.5703125" defaultRowHeight="15" x14ac:dyDescent="0.2"/>
  <cols>
    <col min="1" max="1" width="11.7109375" style="131" customWidth="1"/>
    <col min="2" max="2" width="14.7109375" style="133" customWidth="1"/>
    <col min="3" max="3" width="65.7109375" style="134" customWidth="1"/>
    <col min="4" max="4" width="65.7109375" style="135" customWidth="1"/>
    <col min="5" max="6" width="6.7109375" style="132" hidden="1" customWidth="1"/>
    <col min="7" max="7" width="30.7109375" style="132" customWidth="1"/>
    <col min="8" max="8" width="9.140625" style="82" hidden="1" customWidth="1"/>
    <col min="9" max="11" width="5.85546875" style="82" hidden="1" customWidth="1"/>
    <col min="12" max="13" width="3.5703125" style="82" customWidth="1"/>
    <col min="14" max="16384" width="3.5703125" style="82"/>
  </cols>
  <sheetData>
    <row r="1" spans="1:11" ht="25.5" customHeight="1" x14ac:dyDescent="0.2">
      <c r="A1" s="523"/>
      <c r="B1" s="443" t="s">
        <v>1868</v>
      </c>
      <c r="C1" s="444"/>
      <c r="E1" s="445"/>
      <c r="F1" s="446"/>
      <c r="G1" s="446"/>
    </row>
    <row r="2" spans="1:11" ht="130.5" customHeight="1" thickBot="1" x14ac:dyDescent="0.25">
      <c r="A2" s="523"/>
      <c r="B2" s="522" t="s">
        <v>1869</v>
      </c>
      <c r="C2" s="522"/>
      <c r="D2" s="522"/>
      <c r="E2" s="522"/>
      <c r="F2" s="522"/>
      <c r="G2" s="522"/>
    </row>
    <row r="3" spans="1:11" s="79" customFormat="1" ht="39" customHeight="1" thickBot="1" x14ac:dyDescent="0.3">
      <c r="A3" s="452" t="s">
        <v>3</v>
      </c>
      <c r="B3" s="452" t="s">
        <v>41</v>
      </c>
      <c r="C3" s="452" t="s">
        <v>1873</v>
      </c>
      <c r="D3" s="453" t="str">
        <f>'Support Data'!A24</f>
        <v>Vendor Work Area</v>
      </c>
      <c r="E3" s="454" t="str">
        <f>'Support Data'!A43</f>
        <v>Existing Functionality</v>
      </c>
      <c r="F3" s="454" t="s">
        <v>42</v>
      </c>
      <c r="G3" s="453" t="str">
        <f>'Support Data'!A21</f>
        <v>Availability</v>
      </c>
      <c r="H3" s="77" t="s">
        <v>73</v>
      </c>
      <c r="I3" s="78" t="s">
        <v>540</v>
      </c>
      <c r="J3" s="78" t="s">
        <v>541</v>
      </c>
      <c r="K3" s="78" t="s">
        <v>507</v>
      </c>
    </row>
    <row r="4" spans="1:11" x14ac:dyDescent="0.2">
      <c r="A4" s="136" t="s">
        <v>768</v>
      </c>
      <c r="B4" s="137"/>
      <c r="C4" s="138"/>
      <c r="D4" s="139"/>
      <c r="E4" s="140"/>
      <c r="F4" s="140"/>
      <c r="G4" s="162"/>
      <c r="H4" s="80">
        <f>COUNTA(B5:B39)</f>
        <v>35</v>
      </c>
      <c r="I4" s="81"/>
      <c r="K4" s="81">
        <f>SUM(K5:K39)</f>
        <v>0</v>
      </c>
    </row>
    <row r="5" spans="1:11" s="86" customFormat="1" ht="30" customHeight="1" x14ac:dyDescent="0.2">
      <c r="A5" s="141" t="s">
        <v>162</v>
      </c>
      <c r="B5" s="142" t="s">
        <v>1851</v>
      </c>
      <c r="C5" s="143" t="s">
        <v>1065</v>
      </c>
      <c r="D5" s="144"/>
      <c r="E5" s="145" t="s">
        <v>1388</v>
      </c>
      <c r="F5" s="146">
        <v>1</v>
      </c>
      <c r="G5" s="147" t="s">
        <v>1760</v>
      </c>
      <c r="H5" s="82">
        <f>COUNTIF(G:G,"=Select from Drop Down List")</f>
        <v>35</v>
      </c>
      <c r="I5" s="83">
        <f>IF(NOT(ISBLANK($B5)),VLOOKUP($B5,SpecData,2,FALSE),"")</f>
        <v>2</v>
      </c>
      <c r="J5" s="84">
        <f>VLOOKUP(G5,AvailabilityData,2,FALSE)</f>
        <v>0</v>
      </c>
      <c r="K5" s="85">
        <f>I5*J5</f>
        <v>0</v>
      </c>
    </row>
    <row r="6" spans="1:11" s="86" customFormat="1" ht="43.5" customHeight="1" x14ac:dyDescent="0.2">
      <c r="A6" s="141" t="s">
        <v>1031</v>
      </c>
      <c r="B6" s="142" t="s">
        <v>1851</v>
      </c>
      <c r="C6" s="143" t="s">
        <v>875</v>
      </c>
      <c r="D6" s="144"/>
      <c r="E6" s="145" t="s">
        <v>1389</v>
      </c>
      <c r="F6" s="146">
        <v>1</v>
      </c>
      <c r="G6" s="147" t="s">
        <v>1760</v>
      </c>
      <c r="H6" s="82">
        <f>COUNTIF(G:G,"=Function Available")</f>
        <v>0</v>
      </c>
      <c r="I6" s="83">
        <f t="shared" ref="I6:I39" si="0">IF(NOT(ISBLANK($B6)),VLOOKUP($B6,SpecData,2,FALSE),"")</f>
        <v>2</v>
      </c>
      <c r="J6" s="84">
        <f t="shared" ref="J6:J39" si="1">VLOOKUP(G6,AvailabilityData,2,FALSE)</f>
        <v>0</v>
      </c>
      <c r="K6" s="85">
        <f t="shared" ref="K6:K39" si="2">I6*J6</f>
        <v>0</v>
      </c>
    </row>
    <row r="7" spans="1:11" s="86" customFormat="1" ht="30" customHeight="1" x14ac:dyDescent="0.2">
      <c r="A7" s="141" t="s">
        <v>163</v>
      </c>
      <c r="B7" s="142" t="s">
        <v>1851</v>
      </c>
      <c r="C7" s="143" t="s">
        <v>1347</v>
      </c>
      <c r="D7" s="144"/>
      <c r="E7" s="145" t="s">
        <v>1388</v>
      </c>
      <c r="F7" s="146">
        <v>1</v>
      </c>
      <c r="G7" s="147" t="s">
        <v>1760</v>
      </c>
      <c r="H7" s="82">
        <f>COUNTIF(F:G,"=Function Not Available")</f>
        <v>0</v>
      </c>
      <c r="I7" s="83">
        <f t="shared" si="0"/>
        <v>2</v>
      </c>
      <c r="J7" s="84">
        <f t="shared" si="1"/>
        <v>0</v>
      </c>
      <c r="K7" s="85">
        <f t="shared" si="2"/>
        <v>0</v>
      </c>
    </row>
    <row r="8" spans="1:11" s="86" customFormat="1" ht="30" customHeight="1" x14ac:dyDescent="0.2">
      <c r="A8" s="141" t="s">
        <v>1032</v>
      </c>
      <c r="B8" s="142" t="s">
        <v>579</v>
      </c>
      <c r="C8" s="143" t="s">
        <v>1348</v>
      </c>
      <c r="D8" s="144"/>
      <c r="E8" s="145" t="s">
        <v>1389</v>
      </c>
      <c r="F8" s="146">
        <v>1</v>
      </c>
      <c r="G8" s="147" t="s">
        <v>1760</v>
      </c>
      <c r="H8" s="82">
        <f>COUNTIF(G:G,"=Exception")</f>
        <v>0</v>
      </c>
      <c r="I8" s="83">
        <f t="shared" si="0"/>
        <v>1</v>
      </c>
      <c r="J8" s="84">
        <f t="shared" si="1"/>
        <v>0</v>
      </c>
      <c r="K8" s="85">
        <f t="shared" si="2"/>
        <v>0</v>
      </c>
    </row>
    <row r="9" spans="1:11" s="86" customFormat="1" ht="30" customHeight="1" x14ac:dyDescent="0.2">
      <c r="A9" s="141" t="s">
        <v>1033</v>
      </c>
      <c r="B9" s="142" t="s">
        <v>1851</v>
      </c>
      <c r="C9" s="143" t="s">
        <v>1349</v>
      </c>
      <c r="D9" s="144"/>
      <c r="E9" s="145" t="s">
        <v>1388</v>
      </c>
      <c r="F9" s="146">
        <v>1</v>
      </c>
      <c r="G9" s="147" t="s">
        <v>1760</v>
      </c>
      <c r="H9" s="90">
        <f>COUNTIFS(B:B,"=Highly Advantageous",G:G,"=Select from Drop Down List")</f>
        <v>22</v>
      </c>
      <c r="I9" s="83">
        <f t="shared" si="0"/>
        <v>2</v>
      </c>
      <c r="J9" s="84">
        <f t="shared" si="1"/>
        <v>0</v>
      </c>
      <c r="K9" s="85">
        <f t="shared" si="2"/>
        <v>0</v>
      </c>
    </row>
    <row r="10" spans="1:11" s="86" customFormat="1" ht="30" customHeight="1" x14ac:dyDescent="0.2">
      <c r="A10" s="141" t="s">
        <v>164</v>
      </c>
      <c r="B10" s="142" t="s">
        <v>579</v>
      </c>
      <c r="C10" s="143" t="s">
        <v>1350</v>
      </c>
      <c r="D10" s="144"/>
      <c r="E10" s="145" t="s">
        <v>1389</v>
      </c>
      <c r="F10" s="146">
        <v>1</v>
      </c>
      <c r="G10" s="147" t="s">
        <v>1760</v>
      </c>
      <c r="H10" s="90">
        <f>COUNTIFS(B:B,"=Highly Advantageous",G:G,"=Function Available")</f>
        <v>0</v>
      </c>
      <c r="I10" s="83">
        <f t="shared" si="0"/>
        <v>1</v>
      </c>
      <c r="J10" s="84">
        <f t="shared" si="1"/>
        <v>0</v>
      </c>
      <c r="K10" s="85">
        <f t="shared" si="2"/>
        <v>0</v>
      </c>
    </row>
    <row r="11" spans="1:11" s="86" customFormat="1" ht="30" customHeight="1" x14ac:dyDescent="0.2">
      <c r="A11" s="141" t="s">
        <v>1034</v>
      </c>
      <c r="B11" s="142" t="s">
        <v>579</v>
      </c>
      <c r="C11" s="143" t="s">
        <v>1351</v>
      </c>
      <c r="D11" s="144"/>
      <c r="E11" s="145" t="s">
        <v>1389</v>
      </c>
      <c r="F11" s="146">
        <v>1</v>
      </c>
      <c r="G11" s="147" t="s">
        <v>1760</v>
      </c>
      <c r="H11" s="90">
        <f>COUNTIFS(B:B,"=Highly Advantageous",G:G,"=Function Not Available")</f>
        <v>0</v>
      </c>
      <c r="I11" s="83">
        <f t="shared" si="0"/>
        <v>1</v>
      </c>
      <c r="J11" s="84">
        <f t="shared" si="1"/>
        <v>0</v>
      </c>
      <c r="K11" s="85">
        <f t="shared" si="2"/>
        <v>0</v>
      </c>
    </row>
    <row r="12" spans="1:11" s="86" customFormat="1" ht="30" customHeight="1" x14ac:dyDescent="0.2">
      <c r="A12" s="141" t="s">
        <v>165</v>
      </c>
      <c r="B12" s="142" t="s">
        <v>579</v>
      </c>
      <c r="C12" s="143" t="s">
        <v>1352</v>
      </c>
      <c r="D12" s="144"/>
      <c r="E12" s="145" t="s">
        <v>1389</v>
      </c>
      <c r="F12" s="146">
        <v>1</v>
      </c>
      <c r="G12" s="147" t="s">
        <v>1760</v>
      </c>
      <c r="H12" s="90">
        <f>COUNTIFS(B:B,"=Highly Advantageous",G:G,"=Exception")</f>
        <v>0</v>
      </c>
      <c r="I12" s="83">
        <f t="shared" si="0"/>
        <v>1</v>
      </c>
      <c r="J12" s="84">
        <f t="shared" si="1"/>
        <v>0</v>
      </c>
      <c r="K12" s="85">
        <f t="shared" si="2"/>
        <v>0</v>
      </c>
    </row>
    <row r="13" spans="1:11" s="86" customFormat="1" ht="30" customHeight="1" x14ac:dyDescent="0.2">
      <c r="A13" s="141" t="s">
        <v>677</v>
      </c>
      <c r="B13" s="142" t="s">
        <v>1851</v>
      </c>
      <c r="C13" s="148" t="s">
        <v>1353</v>
      </c>
      <c r="D13" s="144"/>
      <c r="E13" s="145" t="s">
        <v>1388</v>
      </c>
      <c r="F13" s="146">
        <v>1</v>
      </c>
      <c r="G13" s="147" t="s">
        <v>1760</v>
      </c>
      <c r="H13" s="115">
        <f>COUNTIFS(B:B,"=Advantageous",G:G,"=Select from Drop Down List")</f>
        <v>13</v>
      </c>
      <c r="I13" s="83">
        <f t="shared" si="0"/>
        <v>2</v>
      </c>
      <c r="J13" s="84">
        <f t="shared" si="1"/>
        <v>0</v>
      </c>
      <c r="K13" s="85">
        <f t="shared" si="2"/>
        <v>0</v>
      </c>
    </row>
    <row r="14" spans="1:11" s="86" customFormat="1" ht="30" customHeight="1" x14ac:dyDescent="0.2">
      <c r="A14" s="141" t="s">
        <v>1035</v>
      </c>
      <c r="B14" s="142" t="s">
        <v>1851</v>
      </c>
      <c r="C14" s="143" t="s">
        <v>1354</v>
      </c>
      <c r="D14" s="144"/>
      <c r="E14" s="145" t="s">
        <v>1389</v>
      </c>
      <c r="F14" s="146">
        <v>1</v>
      </c>
      <c r="G14" s="147" t="s">
        <v>1760</v>
      </c>
      <c r="H14" s="115">
        <f>COUNTIFS(B:B,"=Advantageous",G:G,"=Function Available")</f>
        <v>0</v>
      </c>
      <c r="I14" s="83">
        <f t="shared" si="0"/>
        <v>2</v>
      </c>
      <c r="J14" s="84">
        <f t="shared" si="1"/>
        <v>0</v>
      </c>
      <c r="K14" s="85">
        <f t="shared" si="2"/>
        <v>0</v>
      </c>
    </row>
    <row r="15" spans="1:11" s="86" customFormat="1" ht="30" customHeight="1" x14ac:dyDescent="0.2">
      <c r="A15" s="141" t="s">
        <v>678</v>
      </c>
      <c r="B15" s="142" t="s">
        <v>1851</v>
      </c>
      <c r="C15" s="149" t="s">
        <v>1369</v>
      </c>
      <c r="D15" s="144"/>
      <c r="E15" s="145" t="s">
        <v>1388</v>
      </c>
      <c r="F15" s="146">
        <v>1</v>
      </c>
      <c r="G15" s="147" t="s">
        <v>1760</v>
      </c>
      <c r="H15" s="115">
        <f>COUNTIFS(B:B,"=Advantageous",G:G,"=Function Not Available")</f>
        <v>0</v>
      </c>
      <c r="I15" s="83">
        <f t="shared" si="0"/>
        <v>2</v>
      </c>
      <c r="J15" s="84">
        <f t="shared" si="1"/>
        <v>0</v>
      </c>
      <c r="K15" s="85">
        <f t="shared" si="2"/>
        <v>0</v>
      </c>
    </row>
    <row r="16" spans="1:11" s="86" customFormat="1" ht="30" customHeight="1" x14ac:dyDescent="0.2">
      <c r="A16" s="141" t="s">
        <v>679</v>
      </c>
      <c r="B16" s="142" t="s">
        <v>1851</v>
      </c>
      <c r="C16" s="150" t="s">
        <v>876</v>
      </c>
      <c r="D16" s="144"/>
      <c r="E16" s="145" t="s">
        <v>1388</v>
      </c>
      <c r="F16" s="146">
        <v>1</v>
      </c>
      <c r="G16" s="147" t="s">
        <v>1760</v>
      </c>
      <c r="H16" s="115">
        <f>COUNTIFS(B:B,"=Advantageous",G:G,"=Exception")</f>
        <v>0</v>
      </c>
      <c r="I16" s="83">
        <f t="shared" si="0"/>
        <v>2</v>
      </c>
      <c r="J16" s="84">
        <f t="shared" si="1"/>
        <v>0</v>
      </c>
      <c r="K16" s="85">
        <f t="shared" si="2"/>
        <v>0</v>
      </c>
    </row>
    <row r="17" spans="1:11" s="86" customFormat="1" ht="30" customHeight="1" x14ac:dyDescent="0.2">
      <c r="A17" s="141" t="s">
        <v>680</v>
      </c>
      <c r="B17" s="142" t="s">
        <v>1851</v>
      </c>
      <c r="C17" s="151" t="s">
        <v>877</v>
      </c>
      <c r="D17" s="144"/>
      <c r="E17" s="145" t="s">
        <v>1388</v>
      </c>
      <c r="F17" s="146">
        <v>1</v>
      </c>
      <c r="G17" s="147" t="s">
        <v>1760</v>
      </c>
      <c r="H17" s="87"/>
      <c r="I17" s="83">
        <f t="shared" si="0"/>
        <v>2</v>
      </c>
      <c r="J17" s="84">
        <f t="shared" si="1"/>
        <v>0</v>
      </c>
      <c r="K17" s="85">
        <f t="shared" si="2"/>
        <v>0</v>
      </c>
    </row>
    <row r="18" spans="1:11" s="86" customFormat="1" ht="45" customHeight="1" x14ac:dyDescent="0.2">
      <c r="A18" s="141" t="s">
        <v>1036</v>
      </c>
      <c r="B18" s="142" t="s">
        <v>579</v>
      </c>
      <c r="C18" s="143" t="s">
        <v>1355</v>
      </c>
      <c r="D18" s="152"/>
      <c r="E18" s="145" t="s">
        <v>1389</v>
      </c>
      <c r="F18" s="146">
        <v>1</v>
      </c>
      <c r="G18" s="147" t="s">
        <v>1760</v>
      </c>
      <c r="H18" s="87"/>
      <c r="I18" s="83">
        <f t="shared" si="0"/>
        <v>1</v>
      </c>
      <c r="J18" s="84">
        <f t="shared" si="1"/>
        <v>0</v>
      </c>
      <c r="K18" s="85">
        <f t="shared" si="2"/>
        <v>0</v>
      </c>
    </row>
    <row r="19" spans="1:11" s="86" customFormat="1" ht="30" customHeight="1" x14ac:dyDescent="0.2">
      <c r="A19" s="141" t="s">
        <v>681</v>
      </c>
      <c r="B19" s="142" t="s">
        <v>1851</v>
      </c>
      <c r="C19" s="143" t="s">
        <v>1358</v>
      </c>
      <c r="D19" s="144"/>
      <c r="E19" s="145" t="s">
        <v>1388</v>
      </c>
      <c r="F19" s="146">
        <v>1</v>
      </c>
      <c r="G19" s="147" t="s">
        <v>1760</v>
      </c>
      <c r="H19" s="87"/>
      <c r="I19" s="83">
        <f t="shared" si="0"/>
        <v>2</v>
      </c>
      <c r="J19" s="84">
        <f t="shared" si="1"/>
        <v>0</v>
      </c>
      <c r="K19" s="85">
        <f t="shared" si="2"/>
        <v>0</v>
      </c>
    </row>
    <row r="20" spans="1:11" s="86" customFormat="1" ht="30" customHeight="1" x14ac:dyDescent="0.2">
      <c r="A20" s="141" t="s">
        <v>166</v>
      </c>
      <c r="B20" s="142" t="s">
        <v>1851</v>
      </c>
      <c r="C20" s="143" t="s">
        <v>1359</v>
      </c>
      <c r="D20" s="144"/>
      <c r="E20" s="145" t="s">
        <v>1388</v>
      </c>
      <c r="F20" s="146">
        <v>1</v>
      </c>
      <c r="G20" s="147" t="s">
        <v>1760</v>
      </c>
      <c r="H20" s="87"/>
      <c r="I20" s="83">
        <f t="shared" si="0"/>
        <v>2</v>
      </c>
      <c r="J20" s="84">
        <f t="shared" si="1"/>
        <v>0</v>
      </c>
      <c r="K20" s="85">
        <f t="shared" si="2"/>
        <v>0</v>
      </c>
    </row>
    <row r="21" spans="1:11" s="86" customFormat="1" ht="30" customHeight="1" x14ac:dyDescent="0.2">
      <c r="A21" s="141" t="s">
        <v>167</v>
      </c>
      <c r="B21" s="142" t="s">
        <v>1851</v>
      </c>
      <c r="C21" s="150" t="s">
        <v>851</v>
      </c>
      <c r="D21" s="144"/>
      <c r="E21" s="145" t="s">
        <v>1388</v>
      </c>
      <c r="F21" s="146">
        <v>1</v>
      </c>
      <c r="G21" s="147" t="s">
        <v>1760</v>
      </c>
      <c r="H21" s="87"/>
      <c r="I21" s="83">
        <f t="shared" si="0"/>
        <v>2</v>
      </c>
      <c r="J21" s="84">
        <f t="shared" si="1"/>
        <v>0</v>
      </c>
      <c r="K21" s="85">
        <f t="shared" si="2"/>
        <v>0</v>
      </c>
    </row>
    <row r="22" spans="1:11" s="86" customFormat="1" ht="30" customHeight="1" x14ac:dyDescent="0.2">
      <c r="A22" s="141" t="s">
        <v>168</v>
      </c>
      <c r="B22" s="142" t="s">
        <v>1851</v>
      </c>
      <c r="C22" s="150" t="s">
        <v>1383</v>
      </c>
      <c r="D22" s="144"/>
      <c r="E22" s="145" t="s">
        <v>1388</v>
      </c>
      <c r="F22" s="146">
        <v>1</v>
      </c>
      <c r="G22" s="147" t="s">
        <v>1760</v>
      </c>
      <c r="H22" s="87"/>
      <c r="I22" s="83">
        <f t="shared" si="0"/>
        <v>2</v>
      </c>
      <c r="J22" s="84">
        <f t="shared" si="1"/>
        <v>0</v>
      </c>
      <c r="K22" s="85">
        <f t="shared" si="2"/>
        <v>0</v>
      </c>
    </row>
    <row r="23" spans="1:11" s="86" customFormat="1" ht="30" customHeight="1" x14ac:dyDescent="0.2">
      <c r="A23" s="141" t="s">
        <v>169</v>
      </c>
      <c r="B23" s="142" t="s">
        <v>1851</v>
      </c>
      <c r="C23" s="150" t="s">
        <v>1384</v>
      </c>
      <c r="D23" s="144"/>
      <c r="E23" s="145" t="s">
        <v>1388</v>
      </c>
      <c r="F23" s="146">
        <v>1</v>
      </c>
      <c r="G23" s="147" t="s">
        <v>1760</v>
      </c>
      <c r="H23" s="87"/>
      <c r="I23" s="83">
        <f t="shared" si="0"/>
        <v>2</v>
      </c>
      <c r="J23" s="84">
        <f t="shared" si="1"/>
        <v>0</v>
      </c>
      <c r="K23" s="85">
        <f t="shared" si="2"/>
        <v>0</v>
      </c>
    </row>
    <row r="24" spans="1:11" s="86" customFormat="1" ht="30" customHeight="1" x14ac:dyDescent="0.2">
      <c r="A24" s="141" t="s">
        <v>1037</v>
      </c>
      <c r="B24" s="142" t="s">
        <v>1851</v>
      </c>
      <c r="C24" s="150" t="s">
        <v>782</v>
      </c>
      <c r="D24" s="144"/>
      <c r="E24" s="145" t="s">
        <v>1388</v>
      </c>
      <c r="F24" s="146">
        <v>1</v>
      </c>
      <c r="G24" s="147" t="s">
        <v>1760</v>
      </c>
      <c r="H24" s="87"/>
      <c r="I24" s="83">
        <f t="shared" si="0"/>
        <v>2</v>
      </c>
      <c r="J24" s="84">
        <f t="shared" si="1"/>
        <v>0</v>
      </c>
      <c r="K24" s="85">
        <f t="shared" si="2"/>
        <v>0</v>
      </c>
    </row>
    <row r="25" spans="1:11" s="86" customFormat="1" ht="30" customHeight="1" x14ac:dyDescent="0.2">
      <c r="A25" s="141" t="s">
        <v>1038</v>
      </c>
      <c r="B25" s="142" t="s">
        <v>579</v>
      </c>
      <c r="C25" s="150" t="s">
        <v>673</v>
      </c>
      <c r="D25" s="144"/>
      <c r="E25" s="145" t="s">
        <v>1389</v>
      </c>
      <c r="F25" s="146">
        <v>1</v>
      </c>
      <c r="G25" s="147" t="s">
        <v>1760</v>
      </c>
      <c r="H25" s="87"/>
      <c r="I25" s="83">
        <f t="shared" si="0"/>
        <v>1</v>
      </c>
      <c r="J25" s="84">
        <f t="shared" si="1"/>
        <v>0</v>
      </c>
      <c r="K25" s="85">
        <f t="shared" si="2"/>
        <v>0</v>
      </c>
    </row>
    <row r="26" spans="1:11" s="86" customFormat="1" ht="30" customHeight="1" x14ac:dyDescent="0.2">
      <c r="A26" s="141" t="s">
        <v>1039</v>
      </c>
      <c r="B26" s="142" t="s">
        <v>1851</v>
      </c>
      <c r="C26" s="143" t="s">
        <v>878</v>
      </c>
      <c r="D26" s="144"/>
      <c r="E26" s="145" t="s">
        <v>1388</v>
      </c>
      <c r="F26" s="146">
        <v>1</v>
      </c>
      <c r="G26" s="147" t="s">
        <v>1760</v>
      </c>
      <c r="H26" s="87"/>
      <c r="I26" s="83">
        <f t="shared" si="0"/>
        <v>2</v>
      </c>
      <c r="J26" s="84">
        <f t="shared" si="1"/>
        <v>0</v>
      </c>
      <c r="K26" s="85">
        <f t="shared" si="2"/>
        <v>0</v>
      </c>
    </row>
    <row r="27" spans="1:11" s="86" customFormat="1" ht="30" customHeight="1" x14ac:dyDescent="0.2">
      <c r="A27" s="141" t="s">
        <v>170</v>
      </c>
      <c r="B27" s="142" t="s">
        <v>1851</v>
      </c>
      <c r="C27" s="143" t="s">
        <v>879</v>
      </c>
      <c r="D27" s="152"/>
      <c r="E27" s="145" t="s">
        <v>1388</v>
      </c>
      <c r="F27" s="146">
        <v>1</v>
      </c>
      <c r="G27" s="147" t="s">
        <v>1760</v>
      </c>
      <c r="H27" s="87"/>
      <c r="I27" s="83">
        <f t="shared" si="0"/>
        <v>2</v>
      </c>
      <c r="J27" s="84">
        <f t="shared" si="1"/>
        <v>0</v>
      </c>
      <c r="K27" s="85">
        <f t="shared" si="2"/>
        <v>0</v>
      </c>
    </row>
    <row r="28" spans="1:11" s="86" customFormat="1" ht="30" customHeight="1" x14ac:dyDescent="0.2">
      <c r="A28" s="141" t="s">
        <v>1040</v>
      </c>
      <c r="B28" s="142" t="s">
        <v>1851</v>
      </c>
      <c r="C28" s="150" t="s">
        <v>58</v>
      </c>
      <c r="D28" s="152"/>
      <c r="E28" s="145" t="s">
        <v>1388</v>
      </c>
      <c r="F28" s="146">
        <v>1</v>
      </c>
      <c r="G28" s="147" t="s">
        <v>1760</v>
      </c>
      <c r="H28" s="82"/>
      <c r="I28" s="83">
        <f t="shared" si="0"/>
        <v>2</v>
      </c>
      <c r="J28" s="84">
        <f t="shared" si="1"/>
        <v>0</v>
      </c>
      <c r="K28" s="85">
        <f t="shared" si="2"/>
        <v>0</v>
      </c>
    </row>
    <row r="29" spans="1:11" s="86" customFormat="1" ht="30" customHeight="1" x14ac:dyDescent="0.2">
      <c r="A29" s="141" t="s">
        <v>171</v>
      </c>
      <c r="B29" s="142" t="s">
        <v>1851</v>
      </c>
      <c r="C29" s="150" t="s">
        <v>1370</v>
      </c>
      <c r="D29" s="152"/>
      <c r="E29" s="145" t="s">
        <v>1388</v>
      </c>
      <c r="F29" s="146">
        <v>1</v>
      </c>
      <c r="G29" s="147" t="s">
        <v>1760</v>
      </c>
      <c r="H29" s="82"/>
      <c r="I29" s="83">
        <f t="shared" si="0"/>
        <v>2</v>
      </c>
      <c r="J29" s="84">
        <f t="shared" si="1"/>
        <v>0</v>
      </c>
      <c r="K29" s="85">
        <f t="shared" si="2"/>
        <v>0</v>
      </c>
    </row>
    <row r="30" spans="1:11" s="86" customFormat="1" ht="38.25" x14ac:dyDescent="0.2">
      <c r="A30" s="141" t="s">
        <v>682</v>
      </c>
      <c r="B30" s="142" t="s">
        <v>579</v>
      </c>
      <c r="C30" s="143" t="s">
        <v>581</v>
      </c>
      <c r="D30" s="152"/>
      <c r="E30" s="145" t="s">
        <v>1389</v>
      </c>
      <c r="F30" s="146">
        <v>1</v>
      </c>
      <c r="G30" s="147" t="s">
        <v>1760</v>
      </c>
      <c r="H30" s="82"/>
      <c r="I30" s="83">
        <f t="shared" si="0"/>
        <v>1</v>
      </c>
      <c r="J30" s="84">
        <f t="shared" si="1"/>
        <v>0</v>
      </c>
      <c r="K30" s="85">
        <f t="shared" si="2"/>
        <v>0</v>
      </c>
    </row>
    <row r="31" spans="1:11" s="86" customFormat="1" ht="30" customHeight="1" x14ac:dyDescent="0.2">
      <c r="A31" s="141" t="s">
        <v>1041</v>
      </c>
      <c r="B31" s="142" t="s">
        <v>579</v>
      </c>
      <c r="C31" s="143" t="s">
        <v>1363</v>
      </c>
      <c r="D31" s="152"/>
      <c r="E31" s="145" t="s">
        <v>1389</v>
      </c>
      <c r="F31" s="146">
        <v>1</v>
      </c>
      <c r="G31" s="147" t="s">
        <v>1760</v>
      </c>
      <c r="H31" s="82"/>
      <c r="I31" s="83">
        <f t="shared" si="0"/>
        <v>1</v>
      </c>
      <c r="J31" s="84">
        <f t="shared" si="1"/>
        <v>0</v>
      </c>
      <c r="K31" s="85">
        <f t="shared" si="2"/>
        <v>0</v>
      </c>
    </row>
    <row r="32" spans="1:11" s="86" customFormat="1" ht="30" customHeight="1" x14ac:dyDescent="0.2">
      <c r="A32" s="141" t="s">
        <v>1042</v>
      </c>
      <c r="B32" s="142" t="s">
        <v>579</v>
      </c>
      <c r="C32" s="151" t="s">
        <v>893</v>
      </c>
      <c r="D32" s="144"/>
      <c r="E32" s="145" t="s">
        <v>1389</v>
      </c>
      <c r="F32" s="146">
        <v>1</v>
      </c>
      <c r="G32" s="147" t="s">
        <v>1760</v>
      </c>
      <c r="H32" s="82"/>
      <c r="I32" s="83">
        <f t="shared" si="0"/>
        <v>1</v>
      </c>
      <c r="J32" s="84">
        <f t="shared" si="1"/>
        <v>0</v>
      </c>
      <c r="K32" s="85">
        <f t="shared" si="2"/>
        <v>0</v>
      </c>
    </row>
    <row r="33" spans="1:11" ht="30" customHeight="1" x14ac:dyDescent="0.2">
      <c r="A33" s="141" t="s">
        <v>360</v>
      </c>
      <c r="B33" s="142" t="s">
        <v>1851</v>
      </c>
      <c r="C33" s="148" t="s">
        <v>1030</v>
      </c>
      <c r="D33" s="153"/>
      <c r="E33" s="145" t="s">
        <v>1389</v>
      </c>
      <c r="F33" s="146">
        <v>1</v>
      </c>
      <c r="G33" s="147" t="s">
        <v>1760</v>
      </c>
      <c r="I33" s="83">
        <f t="shared" si="0"/>
        <v>2</v>
      </c>
      <c r="J33" s="84">
        <f t="shared" si="1"/>
        <v>0</v>
      </c>
      <c r="K33" s="85">
        <f t="shared" si="2"/>
        <v>0</v>
      </c>
    </row>
    <row r="34" spans="1:11" ht="30" customHeight="1" x14ac:dyDescent="0.2">
      <c r="A34" s="141" t="s">
        <v>1043</v>
      </c>
      <c r="B34" s="142" t="s">
        <v>579</v>
      </c>
      <c r="C34" s="148" t="s">
        <v>1365</v>
      </c>
      <c r="D34" s="153"/>
      <c r="E34" s="145" t="s">
        <v>1389</v>
      </c>
      <c r="F34" s="146">
        <v>1</v>
      </c>
      <c r="G34" s="147" t="s">
        <v>1760</v>
      </c>
      <c r="I34" s="83">
        <f t="shared" si="0"/>
        <v>1</v>
      </c>
      <c r="J34" s="84">
        <f t="shared" si="1"/>
        <v>0</v>
      </c>
      <c r="K34" s="85">
        <f t="shared" si="2"/>
        <v>0</v>
      </c>
    </row>
    <row r="35" spans="1:11" ht="25.5" x14ac:dyDescent="0.2">
      <c r="A35" s="141" t="s">
        <v>1044</v>
      </c>
      <c r="B35" s="142" t="s">
        <v>1851</v>
      </c>
      <c r="C35" s="150" t="s">
        <v>57</v>
      </c>
      <c r="D35" s="153"/>
      <c r="E35" s="145" t="s">
        <v>1389</v>
      </c>
      <c r="F35" s="146">
        <v>1</v>
      </c>
      <c r="G35" s="147" t="s">
        <v>1760</v>
      </c>
      <c r="I35" s="83">
        <f t="shared" si="0"/>
        <v>2</v>
      </c>
      <c r="J35" s="84">
        <f t="shared" si="1"/>
        <v>0</v>
      </c>
      <c r="K35" s="85">
        <f t="shared" si="2"/>
        <v>0</v>
      </c>
    </row>
    <row r="36" spans="1:11" ht="30" customHeight="1" x14ac:dyDescent="0.2">
      <c r="A36" s="141" t="s">
        <v>1045</v>
      </c>
      <c r="B36" s="142" t="s">
        <v>579</v>
      </c>
      <c r="C36" s="154" t="s">
        <v>1366</v>
      </c>
      <c r="D36" s="153"/>
      <c r="E36" s="145" t="s">
        <v>1388</v>
      </c>
      <c r="F36" s="146">
        <v>1</v>
      </c>
      <c r="G36" s="147" t="s">
        <v>1760</v>
      </c>
      <c r="I36" s="83">
        <f t="shared" si="0"/>
        <v>1</v>
      </c>
      <c r="J36" s="84">
        <f t="shared" si="1"/>
        <v>0</v>
      </c>
      <c r="K36" s="85">
        <f t="shared" si="2"/>
        <v>0</v>
      </c>
    </row>
    <row r="37" spans="1:11" ht="30" customHeight="1" x14ac:dyDescent="0.2">
      <c r="A37" s="141" t="s">
        <v>683</v>
      </c>
      <c r="B37" s="142" t="s">
        <v>579</v>
      </c>
      <c r="C37" s="154" t="s">
        <v>1368</v>
      </c>
      <c r="D37" s="153"/>
      <c r="E37" s="145" t="s">
        <v>1389</v>
      </c>
      <c r="F37" s="146">
        <v>1</v>
      </c>
      <c r="G37" s="147" t="s">
        <v>1760</v>
      </c>
      <c r="I37" s="83">
        <f t="shared" si="0"/>
        <v>1</v>
      </c>
      <c r="J37" s="84">
        <f t="shared" si="1"/>
        <v>0</v>
      </c>
      <c r="K37" s="85">
        <f t="shared" si="2"/>
        <v>0</v>
      </c>
    </row>
    <row r="38" spans="1:11" ht="30" customHeight="1" x14ac:dyDescent="0.2">
      <c r="A38" s="141" t="s">
        <v>684</v>
      </c>
      <c r="B38" s="142" t="s">
        <v>579</v>
      </c>
      <c r="C38" s="154" t="s">
        <v>1367</v>
      </c>
      <c r="D38" s="153"/>
      <c r="E38" s="145" t="s">
        <v>1389</v>
      </c>
      <c r="F38" s="146">
        <v>1</v>
      </c>
      <c r="G38" s="147" t="s">
        <v>1760</v>
      </c>
      <c r="I38" s="83">
        <f t="shared" si="0"/>
        <v>1</v>
      </c>
      <c r="J38" s="84">
        <f t="shared" si="1"/>
        <v>0</v>
      </c>
      <c r="K38" s="85">
        <f t="shared" si="2"/>
        <v>0</v>
      </c>
    </row>
    <row r="39" spans="1:11" ht="45" customHeight="1" x14ac:dyDescent="0.2">
      <c r="A39" s="141" t="s">
        <v>1046</v>
      </c>
      <c r="B39" s="142" t="s">
        <v>1851</v>
      </c>
      <c r="C39" s="154" t="s">
        <v>1382</v>
      </c>
      <c r="D39" s="155"/>
      <c r="E39" s="145" t="s">
        <v>1388</v>
      </c>
      <c r="F39" s="146">
        <v>1</v>
      </c>
      <c r="G39" s="147" t="s">
        <v>1760</v>
      </c>
      <c r="I39" s="83">
        <f t="shared" si="0"/>
        <v>2</v>
      </c>
      <c r="J39" s="84">
        <f t="shared" si="1"/>
        <v>0</v>
      </c>
      <c r="K39" s="85">
        <f t="shared" si="2"/>
        <v>0</v>
      </c>
    </row>
    <row r="40" spans="1:11" ht="30" customHeight="1" x14ac:dyDescent="0.2">
      <c r="A40" s="156"/>
      <c r="B40" s="157"/>
      <c r="C40" s="158"/>
      <c r="D40" s="159"/>
      <c r="E40" s="160"/>
      <c r="F40" s="161"/>
      <c r="G40" s="161"/>
      <c r="I40" s="83"/>
      <c r="J40" s="84"/>
      <c r="K40" s="85"/>
    </row>
    <row r="46" spans="1:11" ht="30" customHeight="1" x14ac:dyDescent="0.2"/>
    <row r="47" spans="1:11" ht="30" customHeight="1" x14ac:dyDescent="0.2"/>
    <row r="48" spans="1:11" ht="30" customHeight="1" x14ac:dyDescent="0.2"/>
    <row r="49" ht="30" customHeight="1" x14ac:dyDescent="0.2"/>
    <row r="50" ht="30" customHeight="1" x14ac:dyDescent="0.2"/>
    <row r="51" ht="45"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45" customHeight="1" x14ac:dyDescent="0.2"/>
    <row r="62" ht="30" customHeight="1" x14ac:dyDescent="0.2"/>
    <row r="63" ht="30" customHeight="1" x14ac:dyDescent="0.2"/>
    <row r="64" ht="30" customHeight="1" x14ac:dyDescent="0.2"/>
    <row r="65" ht="45" customHeight="1" x14ac:dyDescent="0.2"/>
    <row r="66" ht="45"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sheetData>
  <sheetProtection sheet="1" objects="1" scenarios="1" formatRows="0"/>
  <customSheetViews>
    <customSheetView guid="{55700D8E-9848-458B-B9F1-77EAB58556E8}" showRuler="0" topLeftCell="A51">
      <selection activeCell="C71" sqref="C71"/>
      <pageMargins left="0.75" right="0.75" top="1" bottom="1" header="0.5" footer="0.5"/>
      <headerFooter alignWithMargins="0"/>
    </customSheetView>
  </customSheetViews>
  <mergeCells count="2">
    <mergeCell ref="B2:G2"/>
    <mergeCell ref="A1:A2"/>
  </mergeCells>
  <phoneticPr fontId="3" type="noConversion"/>
  <conditionalFormatting sqref="G5:G39">
    <cfRule type="cellIs" dxfId="293" priority="1" stopIfTrue="1" operator="equal">
      <formula>"Exception"</formula>
    </cfRule>
    <cfRule type="cellIs" dxfId="292" priority="2" stopIfTrue="1" operator="equal">
      <formula>"Select from Drop Down List"</formula>
    </cfRule>
  </conditionalFormatting>
  <dataValidations count="3">
    <dataValidation type="list" allowBlank="1" showInputMessage="1" showErrorMessage="1" sqref="E5:E39">
      <formula1>Existing</formula1>
    </dataValidation>
    <dataValidation type="list" allowBlank="1" showInputMessage="1" showErrorMessage="1" errorTitle="Invalid specification type" error="Please enter a Specification type from the drop-down list." sqref="B5:B40">
      <formula1>SpecType</formula1>
    </dataValidation>
    <dataValidation type="list" allowBlank="1" showInputMessage="1" showErrorMessage="1" sqref="G5:G39">
      <formula1>Availability</formula1>
    </dataValidation>
  </dataValidations>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REQUIREMENTS&amp;C&amp;"Arial,Regular"&amp;10General Interface Requirements&amp;R&amp;"Arial,Regular"&amp;10Page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F0"/>
  </sheetPr>
  <dimension ref="A1:K18"/>
  <sheetViews>
    <sheetView zoomScale="90" zoomScaleNormal="90" zoomScalePageLayoutView="90" workbookViewId="0">
      <selection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2" customWidth="1"/>
    <col min="5" max="6" width="6.7109375" style="134" hidden="1" customWidth="1"/>
    <col min="7" max="7" width="30.7109375" style="134" customWidth="1"/>
    <col min="8" max="11" width="9.140625" style="4" hidden="1" customWidth="1"/>
    <col min="12" max="12" width="9.140625" style="4" customWidth="1"/>
    <col min="13" max="16384" width="9.140625" style="4"/>
  </cols>
  <sheetData>
    <row r="1" spans="1:11" ht="25.5" customHeight="1" x14ac:dyDescent="0.2">
      <c r="A1" s="523"/>
      <c r="B1" s="443" t="s">
        <v>1868</v>
      </c>
      <c r="C1" s="444"/>
      <c r="D1" s="135"/>
      <c r="E1" s="445"/>
      <c r="F1" s="446"/>
      <c r="G1" s="446"/>
    </row>
    <row r="2" spans="1:11" ht="129.75" customHeight="1" x14ac:dyDescent="0.2">
      <c r="A2" s="523"/>
      <c r="B2" s="522" t="s">
        <v>1869</v>
      </c>
      <c r="C2" s="522"/>
      <c r="D2" s="522"/>
      <c r="E2" s="522"/>
      <c r="F2" s="522"/>
      <c r="G2" s="522"/>
    </row>
    <row r="3" spans="1:11" ht="15.75" thickBot="1" x14ac:dyDescent="0.25"/>
    <row r="4" spans="1:11" s="6" customFormat="1" ht="40.5" customHeight="1" thickBot="1" x14ac:dyDescent="0.3">
      <c r="A4" s="452" t="s">
        <v>3</v>
      </c>
      <c r="B4" s="452" t="s">
        <v>41</v>
      </c>
      <c r="C4" s="452" t="s">
        <v>1874</v>
      </c>
      <c r="D4" s="453" t="str">
        <f>'Support Data'!A24</f>
        <v>Vendor Work Area</v>
      </c>
      <c r="E4" s="455" t="str">
        <f>'Support Data'!A43</f>
        <v>Existing Functionality</v>
      </c>
      <c r="F4" s="455" t="s">
        <v>42</v>
      </c>
      <c r="G4" s="452" t="str">
        <f>'Support Data'!A21</f>
        <v>Availability</v>
      </c>
      <c r="H4" s="61" t="s">
        <v>73</v>
      </c>
      <c r="I4" s="62" t="s">
        <v>540</v>
      </c>
      <c r="J4" s="62" t="s">
        <v>541</v>
      </c>
      <c r="K4" s="62" t="s">
        <v>507</v>
      </c>
    </row>
    <row r="5" spans="1:11" s="6" customFormat="1" ht="15" customHeight="1" x14ac:dyDescent="0.2">
      <c r="A5" s="166" t="s">
        <v>1825</v>
      </c>
      <c r="B5" s="167"/>
      <c r="C5" s="168"/>
      <c r="D5" s="139"/>
      <c r="E5" s="168"/>
      <c r="F5" s="168"/>
      <c r="G5" s="169"/>
      <c r="H5" s="8">
        <f>COUNTA(B7:B17)</f>
        <v>10</v>
      </c>
      <c r="I5" s="55"/>
      <c r="J5" s="4"/>
      <c r="K5" s="55">
        <f>SUM(K7:K14)</f>
        <v>0</v>
      </c>
    </row>
    <row r="6" spans="1:11" x14ac:dyDescent="0.2">
      <c r="A6" s="166" t="s">
        <v>1385</v>
      </c>
      <c r="B6" s="167"/>
      <c r="C6" s="168"/>
      <c r="D6" s="139"/>
      <c r="E6" s="168"/>
      <c r="F6" s="168"/>
      <c r="G6" s="169"/>
      <c r="H6" s="82">
        <f>COUNTIF(G:G,"=Select from Drop Down List")</f>
        <v>10</v>
      </c>
      <c r="I6" s="55"/>
      <c r="K6" s="55"/>
    </row>
    <row r="7" spans="1:11" ht="30" customHeight="1" x14ac:dyDescent="0.2">
      <c r="A7" s="170" t="s">
        <v>1337</v>
      </c>
      <c r="B7" s="142" t="s">
        <v>579</v>
      </c>
      <c r="C7" s="148" t="s">
        <v>880</v>
      </c>
      <c r="D7" s="177"/>
      <c r="E7" s="171"/>
      <c r="F7" s="172">
        <v>1</v>
      </c>
      <c r="G7" s="147" t="s">
        <v>1760</v>
      </c>
      <c r="H7" s="82">
        <f>COUNTIF(G:G,"=Function Available")</f>
        <v>0</v>
      </c>
      <c r="I7" s="83">
        <f>IF(NOT(ISBLANK($B7)),VLOOKUP($B7,SpecData,2,FALSE),"")</f>
        <v>1</v>
      </c>
      <c r="J7" s="84">
        <f t="shared" ref="J7:J17" si="0">VLOOKUP(G7,AvailabilityData,2,FALSE)</f>
        <v>0</v>
      </c>
      <c r="K7" s="85">
        <f>I7*J7</f>
        <v>0</v>
      </c>
    </row>
    <row r="8" spans="1:11" ht="30" customHeight="1" x14ac:dyDescent="0.2">
      <c r="A8" s="170" t="s">
        <v>1338</v>
      </c>
      <c r="B8" s="142" t="s">
        <v>579</v>
      </c>
      <c r="C8" s="150" t="s">
        <v>1333</v>
      </c>
      <c r="D8" s="173"/>
      <c r="E8" s="171"/>
      <c r="F8" s="172">
        <v>1</v>
      </c>
      <c r="G8" s="147" t="s">
        <v>1760</v>
      </c>
      <c r="H8" s="82">
        <f>COUNTIF(F:G,"=Function Not Available")</f>
        <v>0</v>
      </c>
      <c r="I8" s="83">
        <f>IF(NOT(ISBLANK($B8)),VLOOKUP($B8,SpecData,2,FALSE),"")</f>
        <v>1</v>
      </c>
      <c r="J8" s="84">
        <f t="shared" si="0"/>
        <v>0</v>
      </c>
      <c r="K8" s="85">
        <f>I8*J8</f>
        <v>0</v>
      </c>
    </row>
    <row r="9" spans="1:11" ht="25.5" x14ac:dyDescent="0.2">
      <c r="A9" s="170" t="s">
        <v>1339</v>
      </c>
      <c r="B9" s="142" t="s">
        <v>579</v>
      </c>
      <c r="C9" s="150" t="s">
        <v>1334</v>
      </c>
      <c r="D9" s="174"/>
      <c r="E9" s="171"/>
      <c r="F9" s="172">
        <v>1</v>
      </c>
      <c r="G9" s="147" t="s">
        <v>1760</v>
      </c>
      <c r="H9" s="82">
        <f>COUNTIF(G:G,"=Exception")</f>
        <v>0</v>
      </c>
      <c r="I9" s="83">
        <f>IF(NOT(ISBLANK($B9)),VLOOKUP($B9,SpecData,2,FALSE),"")</f>
        <v>1</v>
      </c>
      <c r="J9" s="84">
        <f t="shared" si="0"/>
        <v>0</v>
      </c>
      <c r="K9" s="85">
        <f>I9*J9</f>
        <v>0</v>
      </c>
    </row>
    <row r="10" spans="1:11" ht="30" customHeight="1" x14ac:dyDescent="0.2">
      <c r="A10" s="170" t="s">
        <v>1340</v>
      </c>
      <c r="B10" s="142" t="s">
        <v>579</v>
      </c>
      <c r="C10" s="150" t="s">
        <v>1335</v>
      </c>
      <c r="D10" s="173"/>
      <c r="E10" s="171"/>
      <c r="F10" s="172">
        <v>1</v>
      </c>
      <c r="G10" s="147" t="s">
        <v>1760</v>
      </c>
      <c r="H10" s="90">
        <f>COUNTIFS(B:B,"=Highly Advantageous",G:G,"=Select from Drop Down List")</f>
        <v>0</v>
      </c>
      <c r="I10" s="83">
        <f>IF(NOT(ISBLANK($B10)),VLOOKUP($B10,SpecData,2,FALSE),"")</f>
        <v>1</v>
      </c>
      <c r="J10" s="84">
        <f t="shared" si="0"/>
        <v>0</v>
      </c>
      <c r="K10" s="85">
        <f>I10*J10</f>
        <v>0</v>
      </c>
    </row>
    <row r="11" spans="1:11" ht="30" customHeight="1" x14ac:dyDescent="0.2">
      <c r="A11" s="170" t="s">
        <v>1341</v>
      </c>
      <c r="B11" s="142" t="s">
        <v>579</v>
      </c>
      <c r="C11" s="150" t="s">
        <v>1336</v>
      </c>
      <c r="D11" s="173"/>
      <c r="E11" s="171"/>
      <c r="F11" s="172">
        <v>1</v>
      </c>
      <c r="G11" s="147" t="s">
        <v>1760</v>
      </c>
      <c r="H11" s="90">
        <f>COUNTIFS(B:B,"=Highly Advantageous",G:G,"=Function Available")</f>
        <v>0</v>
      </c>
      <c r="I11" s="83">
        <f>IF(NOT(ISBLANK($B11)),VLOOKUP($B11,SpecData,2,FALSE),"")</f>
        <v>1</v>
      </c>
      <c r="J11" s="84">
        <f t="shared" si="0"/>
        <v>0</v>
      </c>
      <c r="K11" s="85">
        <f>I11*J11</f>
        <v>0</v>
      </c>
    </row>
    <row r="12" spans="1:11" ht="15" customHeight="1" x14ac:dyDescent="0.2">
      <c r="A12" s="166" t="s">
        <v>1492</v>
      </c>
      <c r="B12" s="167"/>
      <c r="C12" s="168"/>
      <c r="D12" s="139"/>
      <c r="E12" s="168"/>
      <c r="F12" s="168"/>
      <c r="G12" s="169"/>
      <c r="H12" s="90">
        <f>COUNTIFS(B:B,"=Highly Advantageous",G:G,"=Function Not Available")</f>
        <v>0</v>
      </c>
      <c r="I12" s="83"/>
      <c r="J12" s="84"/>
      <c r="K12" s="85"/>
    </row>
    <row r="13" spans="1:11" ht="30" customHeight="1" x14ac:dyDescent="0.2">
      <c r="A13" s="170" t="s">
        <v>1342</v>
      </c>
      <c r="B13" s="142" t="s">
        <v>579</v>
      </c>
      <c r="C13" s="148" t="s">
        <v>1493</v>
      </c>
      <c r="D13" s="173"/>
      <c r="E13" s="171"/>
      <c r="F13" s="172">
        <v>1</v>
      </c>
      <c r="G13" s="147" t="s">
        <v>1760</v>
      </c>
      <c r="H13" s="90">
        <f>COUNTIFS(B:B,"=Needed",G:G,"=Exception")</f>
        <v>0</v>
      </c>
      <c r="I13" s="83">
        <f>IF(NOT(ISBLANK($B13)),VLOOKUP($B13,SpecData,2,FALSE),"")</f>
        <v>1</v>
      </c>
      <c r="J13" s="84">
        <f t="shared" si="0"/>
        <v>0</v>
      </c>
      <c r="K13" s="85">
        <f>I13*J13</f>
        <v>0</v>
      </c>
    </row>
    <row r="14" spans="1:11" ht="30" customHeight="1" x14ac:dyDescent="0.2">
      <c r="A14" s="170" t="s">
        <v>1343</v>
      </c>
      <c r="B14" s="142" t="s">
        <v>579</v>
      </c>
      <c r="C14" s="150" t="s">
        <v>1494</v>
      </c>
      <c r="D14" s="173"/>
      <c r="E14" s="171"/>
      <c r="F14" s="172">
        <v>1</v>
      </c>
      <c r="G14" s="147" t="s">
        <v>1760</v>
      </c>
      <c r="H14" s="115">
        <f>COUNTIFS(B:B,"=Advantageous",G:G,"=Select from Drop Down List")</f>
        <v>10</v>
      </c>
      <c r="I14" s="83">
        <f>IF(NOT(ISBLANK($B14)),VLOOKUP($B14,SpecData,2,FALSE),"")</f>
        <v>1</v>
      </c>
      <c r="J14" s="84">
        <f t="shared" si="0"/>
        <v>0</v>
      </c>
      <c r="K14" s="85">
        <f>I14*J14</f>
        <v>0</v>
      </c>
    </row>
    <row r="15" spans="1:11" ht="45" customHeight="1" x14ac:dyDescent="0.2">
      <c r="A15" s="170" t="s">
        <v>1344</v>
      </c>
      <c r="B15" s="142" t="s">
        <v>579</v>
      </c>
      <c r="C15" s="150" t="s">
        <v>1495</v>
      </c>
      <c r="D15" s="175"/>
      <c r="E15" s="171"/>
      <c r="F15" s="176">
        <v>1</v>
      </c>
      <c r="G15" s="147" t="s">
        <v>1760</v>
      </c>
      <c r="H15" s="115">
        <f>COUNTIFS(B:B,"=Advantageous",G:G,"=Function Available")</f>
        <v>0</v>
      </c>
      <c r="I15" s="83">
        <f>IF(NOT(ISBLANK($B15)),VLOOKUP($B15,SpecData,2,FALSE),"")</f>
        <v>1</v>
      </c>
      <c r="J15" s="84">
        <f t="shared" si="0"/>
        <v>0</v>
      </c>
      <c r="K15" s="85">
        <f>I15*J15</f>
        <v>0</v>
      </c>
    </row>
    <row r="16" spans="1:11" ht="30" customHeight="1" x14ac:dyDescent="0.2">
      <c r="A16" s="170" t="s">
        <v>1345</v>
      </c>
      <c r="B16" s="142" t="s">
        <v>579</v>
      </c>
      <c r="C16" s="150" t="s">
        <v>1496</v>
      </c>
      <c r="D16" s="177"/>
      <c r="E16" s="171"/>
      <c r="F16" s="176">
        <v>1</v>
      </c>
      <c r="G16" s="147" t="s">
        <v>1760</v>
      </c>
      <c r="H16" s="115">
        <f>COUNTIFS(B:B,"=Advantageous",G:G,"=Function Not Available")</f>
        <v>0</v>
      </c>
      <c r="I16" s="83">
        <f>IF(NOT(ISBLANK($B16)),VLOOKUP($B16,SpecData,2,FALSE),"")</f>
        <v>1</v>
      </c>
      <c r="J16" s="84">
        <f t="shared" si="0"/>
        <v>0</v>
      </c>
      <c r="K16" s="85">
        <f>I16*J16</f>
        <v>0</v>
      </c>
    </row>
    <row r="17" spans="1:11" ht="30" customHeight="1" x14ac:dyDescent="0.2">
      <c r="A17" s="170" t="s">
        <v>1346</v>
      </c>
      <c r="B17" s="142" t="s">
        <v>579</v>
      </c>
      <c r="C17" s="150" t="s">
        <v>1497</v>
      </c>
      <c r="D17" s="178"/>
      <c r="E17" s="171"/>
      <c r="F17" s="176">
        <v>1</v>
      </c>
      <c r="G17" s="147" t="s">
        <v>1760</v>
      </c>
      <c r="H17" s="115">
        <f>COUNTIFS(B:B,"=Advantageous",G:G,"=Exception")</f>
        <v>0</v>
      </c>
      <c r="I17" s="83">
        <f>IF(NOT(ISBLANK($B17)),VLOOKUP($B17,SpecData,2,FALSE),"")</f>
        <v>1</v>
      </c>
      <c r="J17" s="84">
        <f t="shared" si="0"/>
        <v>0</v>
      </c>
      <c r="K17" s="85">
        <f>I17*J17</f>
        <v>0</v>
      </c>
    </row>
    <row r="18" spans="1:11" x14ac:dyDescent="0.2">
      <c r="A18" s="445"/>
      <c r="B18" s="445"/>
      <c r="C18" s="132"/>
      <c r="I18" s="83"/>
      <c r="J18" s="84"/>
      <c r="K18" s="85"/>
    </row>
  </sheetData>
  <sheetProtection algorithmName="SHA-512" hashValue="1idqLW880lVtpVf8SsZdJgeWyJD0oir79TAlnQJMAE/MBw+vSehYF+gBjxJ9C4pk+TNBuYldlXttj6QPxLfdzA==" saltValue="l3EPI2W+y9SnWZrwhBY8PQ==" spinCount="100000" sheet="1" objects="1" scenarios="1" formatRows="0"/>
  <mergeCells count="2">
    <mergeCell ref="B2:G2"/>
    <mergeCell ref="A1:A2"/>
  </mergeCells>
  <conditionalFormatting sqref="B4 B7:B11 B13:B65535">
    <cfRule type="cellIs" dxfId="291" priority="13" operator="equal">
      <formula>"Mandatory"</formula>
    </cfRule>
    <cfRule type="cellIs" dxfId="290" priority="14" stopIfTrue="1" operator="equal">
      <formula>"Mandatory"</formula>
    </cfRule>
  </conditionalFormatting>
  <conditionalFormatting sqref="B4">
    <cfRule type="cellIs" dxfId="289" priority="12" operator="equal">
      <formula>"Mandatory"</formula>
    </cfRule>
  </conditionalFormatting>
  <conditionalFormatting sqref="G13:G17">
    <cfRule type="cellIs" dxfId="288" priority="3" stopIfTrue="1" operator="equal">
      <formula>"Exception"</formula>
    </cfRule>
    <cfRule type="cellIs" dxfId="287" priority="4" stopIfTrue="1" operator="equal">
      <formula>"Select from Drop Down List"</formula>
    </cfRule>
  </conditionalFormatting>
  <conditionalFormatting sqref="G7:G11">
    <cfRule type="cellIs" dxfId="286" priority="5" stopIfTrue="1" operator="equal">
      <formula>"Exception"</formula>
    </cfRule>
    <cfRule type="cellIs" dxfId="285" priority="6"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7:B11 B13:B17">
      <formula1>SpecType</formula1>
    </dataValidation>
    <dataValidation type="list" allowBlank="1" showInputMessage="1" showErrorMessage="1" sqref="E7:E11 E13:E17">
      <formula1>Existing</formula1>
    </dataValidation>
    <dataValidation type="list" allowBlank="1" showInputMessage="1" showErrorMessage="1" sqref="G7:G11 G13:G17">
      <formula1>Availability</formula1>
    </dataValidation>
  </dataValidations>
  <pageMargins left="0.25" right="0.25" top="0.5" bottom="0.75" header="0" footer="0.3"/>
  <pageSetup scale="70" fitToHeight="0" orientation="landscape" r:id="rId1"/>
  <headerFooter alignWithMargins="0">
    <oddFooter>&amp;L&amp;"Arial,Regular"&amp;10RFP for Computer Aided Dispatch Software, Hardware, and 
Implementation and Maintenance Services
INTERFACE FUNCTIONAL REQUIREMENTS&amp;C&amp;"Arial,Regular"&amp;10Alarm Receiver Interface Requirements&amp;R&amp;"Arial,Regular"&amp;10Page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A1:K33"/>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0.5" customHeight="1" thickBot="1" x14ac:dyDescent="0.25">
      <c r="A2" s="523"/>
      <c r="B2" s="522" t="s">
        <v>1869</v>
      </c>
      <c r="C2" s="522"/>
      <c r="D2" s="522"/>
      <c r="E2" s="522"/>
      <c r="F2" s="522"/>
      <c r="G2" s="522"/>
    </row>
    <row r="3" spans="1:11" s="79" customFormat="1" ht="40.5" customHeight="1" thickBot="1" x14ac:dyDescent="0.3">
      <c r="A3" s="452" t="s">
        <v>3</v>
      </c>
      <c r="B3" s="452" t="s">
        <v>41</v>
      </c>
      <c r="C3" s="452" t="s">
        <v>1875</v>
      </c>
      <c r="D3" s="453" t="str">
        <f>'Support Data'!A24</f>
        <v>Vendor Work Area</v>
      </c>
      <c r="E3" s="454" t="str">
        <f>'Support Data'!A43</f>
        <v>Existing Functionality</v>
      </c>
      <c r="F3" s="454" t="s">
        <v>42</v>
      </c>
      <c r="G3" s="453" t="str">
        <f>'Support Data'!A21</f>
        <v>Availability</v>
      </c>
      <c r="H3" s="77" t="s">
        <v>73</v>
      </c>
      <c r="I3" s="78" t="s">
        <v>540</v>
      </c>
      <c r="J3" s="78" t="s">
        <v>541</v>
      </c>
      <c r="K3" s="78" t="s">
        <v>507</v>
      </c>
    </row>
    <row r="4" spans="1:11" x14ac:dyDescent="0.2">
      <c r="A4" s="136" t="s">
        <v>256</v>
      </c>
      <c r="B4" s="179"/>
      <c r="C4" s="138"/>
      <c r="D4" s="139"/>
      <c r="E4" s="140"/>
      <c r="F4" s="140"/>
      <c r="G4" s="162"/>
      <c r="H4" s="88">
        <f>COUNTA(B5:B33)</f>
        <v>28</v>
      </c>
      <c r="I4" s="81"/>
      <c r="K4" s="81">
        <f>SUM(K5:K33)</f>
        <v>0</v>
      </c>
    </row>
    <row r="5" spans="1:11" ht="30" customHeight="1" x14ac:dyDescent="0.2">
      <c r="A5" s="170" t="s">
        <v>192</v>
      </c>
      <c r="B5" s="142" t="s">
        <v>579</v>
      </c>
      <c r="C5" s="151" t="s">
        <v>724</v>
      </c>
      <c r="D5" s="180"/>
      <c r="E5" s="171"/>
      <c r="F5" s="146">
        <v>1</v>
      </c>
      <c r="G5" s="147" t="s">
        <v>1760</v>
      </c>
      <c r="H5" s="82">
        <f>COUNTIF(G:G,"=Select from Drop Down List")</f>
        <v>28</v>
      </c>
      <c r="I5" s="83">
        <f t="shared" ref="I5:I33" si="0">IF(NOT(ISBLANK($B5)),VLOOKUP($B5,SpecData,2,FALSE),"")</f>
        <v>1</v>
      </c>
      <c r="J5" s="84">
        <f t="shared" ref="J5:J33" si="1">VLOOKUP(G5,AvailabilityData,2,FALSE)</f>
        <v>0</v>
      </c>
      <c r="K5" s="85">
        <f t="shared" ref="K5:K23" si="2">I5*J5</f>
        <v>0</v>
      </c>
    </row>
    <row r="6" spans="1:11" ht="30" customHeight="1" x14ac:dyDescent="0.2">
      <c r="A6" s="170" t="s">
        <v>193</v>
      </c>
      <c r="B6" s="142" t="s">
        <v>579</v>
      </c>
      <c r="C6" s="151" t="s">
        <v>299</v>
      </c>
      <c r="D6" s="144"/>
      <c r="E6" s="171"/>
      <c r="F6" s="146">
        <v>1</v>
      </c>
      <c r="G6" s="147" t="s">
        <v>1760</v>
      </c>
      <c r="H6" s="82">
        <f>COUNTIF(G:G,"=Function Available")</f>
        <v>0</v>
      </c>
      <c r="I6" s="83">
        <f t="shared" si="0"/>
        <v>1</v>
      </c>
      <c r="J6" s="84">
        <f t="shared" si="1"/>
        <v>0</v>
      </c>
      <c r="K6" s="85">
        <f t="shared" si="2"/>
        <v>0</v>
      </c>
    </row>
    <row r="7" spans="1:11" ht="30" customHeight="1" x14ac:dyDescent="0.2">
      <c r="A7" s="170" t="s">
        <v>303</v>
      </c>
      <c r="B7" s="142" t="s">
        <v>579</v>
      </c>
      <c r="C7" s="151" t="s">
        <v>194</v>
      </c>
      <c r="D7" s="144"/>
      <c r="E7" s="171"/>
      <c r="F7" s="146">
        <v>1</v>
      </c>
      <c r="G7" s="147" t="s">
        <v>1760</v>
      </c>
      <c r="H7" s="82">
        <f>COUNTIF(F:G,"=Function Not Available")</f>
        <v>0</v>
      </c>
      <c r="I7" s="83">
        <f t="shared" si="0"/>
        <v>1</v>
      </c>
      <c r="J7" s="84">
        <f t="shared" si="1"/>
        <v>0</v>
      </c>
      <c r="K7" s="85">
        <f t="shared" si="2"/>
        <v>0</v>
      </c>
    </row>
    <row r="8" spans="1:11" ht="30" customHeight="1" x14ac:dyDescent="0.2">
      <c r="A8" s="170" t="s">
        <v>304</v>
      </c>
      <c r="B8" s="142" t="s">
        <v>579</v>
      </c>
      <c r="C8" s="151" t="s">
        <v>725</v>
      </c>
      <c r="D8" s="144"/>
      <c r="E8" s="171"/>
      <c r="F8" s="146">
        <v>1</v>
      </c>
      <c r="G8" s="147" t="s">
        <v>1760</v>
      </c>
      <c r="H8" s="82">
        <f>COUNTIF(G:G,"=Exception")</f>
        <v>0</v>
      </c>
      <c r="I8" s="83">
        <f t="shared" si="0"/>
        <v>1</v>
      </c>
      <c r="J8" s="84">
        <f t="shared" si="1"/>
        <v>0</v>
      </c>
      <c r="K8" s="85">
        <f t="shared" si="2"/>
        <v>0</v>
      </c>
    </row>
    <row r="9" spans="1:11" ht="30" customHeight="1" x14ac:dyDescent="0.2">
      <c r="A9" s="170" t="s">
        <v>305</v>
      </c>
      <c r="B9" s="142" t="s">
        <v>579</v>
      </c>
      <c r="C9" s="151" t="s">
        <v>726</v>
      </c>
      <c r="D9" s="144"/>
      <c r="E9" s="171"/>
      <c r="F9" s="146">
        <v>1</v>
      </c>
      <c r="G9" s="147" t="s">
        <v>1760</v>
      </c>
      <c r="H9" s="90">
        <f>COUNTIFS(B:B,"=Highly Advantageous",G:G,"=Select from Drop Down List")</f>
        <v>0</v>
      </c>
      <c r="I9" s="83">
        <f t="shared" si="0"/>
        <v>1</v>
      </c>
      <c r="J9" s="84">
        <f t="shared" si="1"/>
        <v>0</v>
      </c>
      <c r="K9" s="85">
        <f t="shared" si="2"/>
        <v>0</v>
      </c>
    </row>
    <row r="10" spans="1:11" ht="30" customHeight="1" x14ac:dyDescent="0.2">
      <c r="A10" s="170" t="s">
        <v>306</v>
      </c>
      <c r="B10" s="142" t="s">
        <v>579</v>
      </c>
      <c r="C10" s="151" t="s">
        <v>787</v>
      </c>
      <c r="D10" s="144"/>
      <c r="E10" s="171"/>
      <c r="F10" s="146">
        <v>1</v>
      </c>
      <c r="G10" s="147" t="s">
        <v>1760</v>
      </c>
      <c r="H10" s="90">
        <f>COUNTIFS(B:B,"=Highly Advantageous",G:G,"=Function Available")</f>
        <v>0</v>
      </c>
      <c r="I10" s="83">
        <f t="shared" si="0"/>
        <v>1</v>
      </c>
      <c r="J10" s="84">
        <f t="shared" si="1"/>
        <v>0</v>
      </c>
      <c r="K10" s="85">
        <f t="shared" si="2"/>
        <v>0</v>
      </c>
    </row>
    <row r="11" spans="1:11" ht="30" customHeight="1" x14ac:dyDescent="0.2">
      <c r="A11" s="170" t="s">
        <v>423</v>
      </c>
      <c r="B11" s="142" t="s">
        <v>579</v>
      </c>
      <c r="C11" s="151" t="s">
        <v>727</v>
      </c>
      <c r="D11" s="144"/>
      <c r="E11" s="171"/>
      <c r="F11" s="146">
        <v>1</v>
      </c>
      <c r="G11" s="147" t="s">
        <v>1760</v>
      </c>
      <c r="H11" s="90">
        <f>COUNTIFS(B:B,"=Highly Advantageous",G:G,"=Function Not Available")</f>
        <v>0</v>
      </c>
      <c r="I11" s="83">
        <f t="shared" si="0"/>
        <v>1</v>
      </c>
      <c r="J11" s="84">
        <f t="shared" si="1"/>
        <v>0</v>
      </c>
      <c r="K11" s="85">
        <f t="shared" si="2"/>
        <v>0</v>
      </c>
    </row>
    <row r="12" spans="1:11" ht="30" customHeight="1" x14ac:dyDescent="0.2">
      <c r="A12" s="170" t="s">
        <v>424</v>
      </c>
      <c r="B12" s="142" t="s">
        <v>579</v>
      </c>
      <c r="C12" s="151" t="s">
        <v>728</v>
      </c>
      <c r="D12" s="144"/>
      <c r="E12" s="171"/>
      <c r="F12" s="146">
        <v>1</v>
      </c>
      <c r="G12" s="147" t="s">
        <v>1760</v>
      </c>
      <c r="H12" s="90">
        <f>COUNTIFS(B:B,"=Highly Advantageous",G:G,"=Exception")</f>
        <v>0</v>
      </c>
      <c r="I12" s="83">
        <f t="shared" si="0"/>
        <v>1</v>
      </c>
      <c r="J12" s="84">
        <f t="shared" si="1"/>
        <v>0</v>
      </c>
      <c r="K12" s="85">
        <f t="shared" si="2"/>
        <v>0</v>
      </c>
    </row>
    <row r="13" spans="1:11" ht="30" customHeight="1" x14ac:dyDescent="0.2">
      <c r="A13" s="170" t="s">
        <v>425</v>
      </c>
      <c r="B13" s="142" t="s">
        <v>579</v>
      </c>
      <c r="C13" s="151" t="s">
        <v>729</v>
      </c>
      <c r="D13" s="181"/>
      <c r="E13" s="171"/>
      <c r="F13" s="146">
        <v>1</v>
      </c>
      <c r="G13" s="147" t="s">
        <v>1760</v>
      </c>
      <c r="H13" s="115">
        <f>COUNTIFS(B:B,"=Advantageous",G:G,"=Select from Drop Down List")</f>
        <v>28</v>
      </c>
      <c r="I13" s="83">
        <f t="shared" si="0"/>
        <v>1</v>
      </c>
      <c r="J13" s="84">
        <f t="shared" si="1"/>
        <v>0</v>
      </c>
      <c r="K13" s="85">
        <f t="shared" si="2"/>
        <v>0</v>
      </c>
    </row>
    <row r="14" spans="1:11" ht="38.25" x14ac:dyDescent="0.2">
      <c r="A14" s="170" t="s">
        <v>752</v>
      </c>
      <c r="B14" s="142" t="s">
        <v>579</v>
      </c>
      <c r="C14" s="151" t="s">
        <v>730</v>
      </c>
      <c r="D14" s="181"/>
      <c r="E14" s="171"/>
      <c r="F14" s="146">
        <v>1</v>
      </c>
      <c r="G14" s="147" t="s">
        <v>1760</v>
      </c>
      <c r="H14" s="115">
        <f>COUNTIFS(B:B,"=Advantageous",G:G,"=Function Available")</f>
        <v>0</v>
      </c>
      <c r="I14" s="83">
        <f t="shared" si="0"/>
        <v>1</v>
      </c>
      <c r="J14" s="84">
        <f t="shared" si="1"/>
        <v>0</v>
      </c>
      <c r="K14" s="85">
        <f t="shared" si="2"/>
        <v>0</v>
      </c>
    </row>
    <row r="15" spans="1:11" ht="30" customHeight="1" x14ac:dyDescent="0.2">
      <c r="A15" s="170" t="s">
        <v>753</v>
      </c>
      <c r="B15" s="142" t="s">
        <v>579</v>
      </c>
      <c r="C15" s="151" t="s">
        <v>195</v>
      </c>
      <c r="D15" s="181"/>
      <c r="E15" s="171"/>
      <c r="F15" s="146">
        <v>1</v>
      </c>
      <c r="G15" s="147" t="s">
        <v>1760</v>
      </c>
      <c r="H15" s="115">
        <f>COUNTIFS(B:B,"=Advantageous",G:G,"=Function Not Available")</f>
        <v>0</v>
      </c>
      <c r="I15" s="83">
        <f t="shared" si="0"/>
        <v>1</v>
      </c>
      <c r="J15" s="84">
        <f t="shared" si="1"/>
        <v>0</v>
      </c>
      <c r="K15" s="85">
        <f t="shared" si="2"/>
        <v>0</v>
      </c>
    </row>
    <row r="16" spans="1:11" ht="30" customHeight="1" x14ac:dyDescent="0.2">
      <c r="A16" s="170" t="s">
        <v>754</v>
      </c>
      <c r="B16" s="142" t="s">
        <v>579</v>
      </c>
      <c r="C16" s="151" t="s">
        <v>196</v>
      </c>
      <c r="D16" s="181"/>
      <c r="E16" s="171"/>
      <c r="F16" s="146">
        <v>1</v>
      </c>
      <c r="G16" s="147" t="s">
        <v>1760</v>
      </c>
      <c r="H16" s="115">
        <f>COUNTIFS(B:B,"=Advantageous",G:G,"=Exception")</f>
        <v>0</v>
      </c>
      <c r="I16" s="83">
        <f t="shared" si="0"/>
        <v>1</v>
      </c>
      <c r="J16" s="84">
        <f t="shared" si="1"/>
        <v>0</v>
      </c>
      <c r="K16" s="85">
        <f t="shared" si="2"/>
        <v>0</v>
      </c>
    </row>
    <row r="17" spans="1:11" ht="30" customHeight="1" x14ac:dyDescent="0.2">
      <c r="A17" s="170" t="s">
        <v>755</v>
      </c>
      <c r="B17" s="142" t="s">
        <v>579</v>
      </c>
      <c r="C17" s="151" t="s">
        <v>197</v>
      </c>
      <c r="D17" s="181"/>
      <c r="E17" s="171"/>
      <c r="F17" s="146">
        <v>1</v>
      </c>
      <c r="G17" s="147" t="s">
        <v>1760</v>
      </c>
      <c r="I17" s="83">
        <f t="shared" si="0"/>
        <v>1</v>
      </c>
      <c r="J17" s="84">
        <f t="shared" si="1"/>
        <v>0</v>
      </c>
      <c r="K17" s="85">
        <f t="shared" si="2"/>
        <v>0</v>
      </c>
    </row>
    <row r="18" spans="1:11" ht="30" customHeight="1" x14ac:dyDescent="0.2">
      <c r="A18" s="170" t="s">
        <v>756</v>
      </c>
      <c r="B18" s="142" t="s">
        <v>579</v>
      </c>
      <c r="C18" s="148" t="s">
        <v>731</v>
      </c>
      <c r="D18" s="181"/>
      <c r="E18" s="171"/>
      <c r="F18" s="146">
        <v>1</v>
      </c>
      <c r="G18" s="147" t="s">
        <v>1760</v>
      </c>
      <c r="I18" s="83">
        <f t="shared" si="0"/>
        <v>1</v>
      </c>
      <c r="J18" s="84">
        <f t="shared" si="1"/>
        <v>0</v>
      </c>
      <c r="K18" s="85">
        <f t="shared" si="2"/>
        <v>0</v>
      </c>
    </row>
    <row r="19" spans="1:11" ht="30" customHeight="1" x14ac:dyDescent="0.2">
      <c r="A19" s="170" t="s">
        <v>757</v>
      </c>
      <c r="B19" s="142" t="s">
        <v>579</v>
      </c>
      <c r="C19" s="154" t="s">
        <v>732</v>
      </c>
      <c r="D19" s="181"/>
      <c r="E19" s="171"/>
      <c r="F19" s="146">
        <v>1</v>
      </c>
      <c r="G19" s="147" t="s">
        <v>1760</v>
      </c>
      <c r="I19" s="83">
        <f t="shared" si="0"/>
        <v>1</v>
      </c>
      <c r="J19" s="84">
        <f t="shared" si="1"/>
        <v>0</v>
      </c>
      <c r="K19" s="85">
        <f t="shared" si="2"/>
        <v>0</v>
      </c>
    </row>
    <row r="20" spans="1:11" ht="30" customHeight="1" x14ac:dyDescent="0.2">
      <c r="A20" s="170" t="s">
        <v>758</v>
      </c>
      <c r="B20" s="142" t="s">
        <v>579</v>
      </c>
      <c r="C20" s="154" t="s">
        <v>733</v>
      </c>
      <c r="D20" s="181"/>
      <c r="E20" s="171"/>
      <c r="F20" s="146">
        <v>1</v>
      </c>
      <c r="G20" s="147" t="s">
        <v>1760</v>
      </c>
      <c r="I20" s="83">
        <f t="shared" si="0"/>
        <v>1</v>
      </c>
      <c r="J20" s="84">
        <f t="shared" si="1"/>
        <v>0</v>
      </c>
      <c r="K20" s="85">
        <f t="shared" si="2"/>
        <v>0</v>
      </c>
    </row>
    <row r="21" spans="1:11" ht="30" customHeight="1" x14ac:dyDescent="0.2">
      <c r="A21" s="170" t="s">
        <v>759</v>
      </c>
      <c r="B21" s="142" t="s">
        <v>579</v>
      </c>
      <c r="C21" s="154" t="s">
        <v>1850</v>
      </c>
      <c r="D21" s="181"/>
      <c r="E21" s="171"/>
      <c r="F21" s="146">
        <v>1</v>
      </c>
      <c r="G21" s="147" t="s">
        <v>1760</v>
      </c>
      <c r="I21" s="83">
        <f t="shared" si="0"/>
        <v>1</v>
      </c>
      <c r="J21" s="84">
        <f t="shared" si="1"/>
        <v>0</v>
      </c>
      <c r="K21" s="85">
        <f t="shared" si="2"/>
        <v>0</v>
      </c>
    </row>
    <row r="22" spans="1:11" ht="30" customHeight="1" x14ac:dyDescent="0.2">
      <c r="A22" s="141" t="s">
        <v>1514</v>
      </c>
      <c r="B22" s="182" t="s">
        <v>579</v>
      </c>
      <c r="C22" s="154" t="s">
        <v>894</v>
      </c>
      <c r="D22" s="181"/>
      <c r="E22" s="171"/>
      <c r="F22" s="183"/>
      <c r="G22" s="147" t="s">
        <v>1760</v>
      </c>
      <c r="I22" s="83">
        <f t="shared" si="0"/>
        <v>1</v>
      </c>
      <c r="J22" s="84">
        <f t="shared" si="1"/>
        <v>0</v>
      </c>
      <c r="K22" s="85">
        <f t="shared" si="2"/>
        <v>0</v>
      </c>
    </row>
    <row r="23" spans="1:11" ht="30" customHeight="1" x14ac:dyDescent="0.2">
      <c r="A23" s="141" t="s">
        <v>1515</v>
      </c>
      <c r="B23" s="182" t="s">
        <v>579</v>
      </c>
      <c r="C23" s="154" t="s">
        <v>895</v>
      </c>
      <c r="D23" s="181"/>
      <c r="E23" s="171"/>
      <c r="F23" s="183"/>
      <c r="G23" s="147" t="s">
        <v>1760</v>
      </c>
      <c r="I23" s="83">
        <f t="shared" si="0"/>
        <v>1</v>
      </c>
      <c r="J23" s="84">
        <f t="shared" si="1"/>
        <v>0</v>
      </c>
      <c r="K23" s="85">
        <f t="shared" si="2"/>
        <v>0</v>
      </c>
    </row>
    <row r="24" spans="1:11" ht="15" customHeight="1" x14ac:dyDescent="0.2">
      <c r="A24" s="184"/>
      <c r="B24" s="185"/>
      <c r="C24" s="186" t="s">
        <v>734</v>
      </c>
      <c r="D24" s="187"/>
      <c r="E24" s="188"/>
      <c r="F24" s="189"/>
      <c r="G24" s="190"/>
      <c r="I24" s="83"/>
      <c r="J24" s="84"/>
      <c r="K24" s="85"/>
    </row>
    <row r="25" spans="1:11" ht="30" customHeight="1" x14ac:dyDescent="0.2">
      <c r="A25" s="170" t="s">
        <v>1516</v>
      </c>
      <c r="B25" s="142" t="s">
        <v>579</v>
      </c>
      <c r="C25" s="191" t="s">
        <v>735</v>
      </c>
      <c r="D25" s="192"/>
      <c r="E25" s="171"/>
      <c r="F25" s="193">
        <v>1</v>
      </c>
      <c r="G25" s="147" t="s">
        <v>1760</v>
      </c>
      <c r="I25" s="83">
        <f t="shared" si="0"/>
        <v>1</v>
      </c>
      <c r="J25" s="84">
        <f t="shared" si="1"/>
        <v>0</v>
      </c>
      <c r="K25" s="85">
        <f t="shared" ref="K25:K33" si="3">I25*J25</f>
        <v>0</v>
      </c>
    </row>
    <row r="26" spans="1:11" ht="30" customHeight="1" x14ac:dyDescent="0.2">
      <c r="A26" s="170" t="s">
        <v>760</v>
      </c>
      <c r="B26" s="142" t="s">
        <v>579</v>
      </c>
      <c r="C26" s="194" t="s">
        <v>736</v>
      </c>
      <c r="D26" s="181"/>
      <c r="E26" s="171"/>
      <c r="F26" s="146">
        <v>1</v>
      </c>
      <c r="G26" s="147" t="s">
        <v>1760</v>
      </c>
      <c r="I26" s="83">
        <f t="shared" si="0"/>
        <v>1</v>
      </c>
      <c r="J26" s="84">
        <f t="shared" si="1"/>
        <v>0</v>
      </c>
      <c r="K26" s="85">
        <f t="shared" si="3"/>
        <v>0</v>
      </c>
    </row>
    <row r="27" spans="1:11" ht="30" customHeight="1" x14ac:dyDescent="0.2">
      <c r="A27" s="170" t="s">
        <v>761</v>
      </c>
      <c r="B27" s="142" t="s">
        <v>579</v>
      </c>
      <c r="C27" s="194" t="s">
        <v>737</v>
      </c>
      <c r="D27" s="181"/>
      <c r="E27" s="171"/>
      <c r="F27" s="146">
        <v>1</v>
      </c>
      <c r="G27" s="147" t="s">
        <v>1760</v>
      </c>
      <c r="I27" s="83">
        <f t="shared" si="0"/>
        <v>1</v>
      </c>
      <c r="J27" s="84">
        <f t="shared" si="1"/>
        <v>0</v>
      </c>
      <c r="K27" s="85">
        <f t="shared" si="3"/>
        <v>0</v>
      </c>
    </row>
    <row r="28" spans="1:11" ht="30" customHeight="1" x14ac:dyDescent="0.2">
      <c r="A28" s="170" t="s">
        <v>762</v>
      </c>
      <c r="B28" s="142" t="s">
        <v>579</v>
      </c>
      <c r="C28" s="194" t="s">
        <v>738</v>
      </c>
      <c r="D28" s="181"/>
      <c r="E28" s="171"/>
      <c r="F28" s="146">
        <v>1</v>
      </c>
      <c r="G28" s="147" t="s">
        <v>1760</v>
      </c>
      <c r="I28" s="83">
        <f t="shared" si="0"/>
        <v>1</v>
      </c>
      <c r="J28" s="84">
        <f t="shared" si="1"/>
        <v>0</v>
      </c>
      <c r="K28" s="85">
        <f t="shared" si="3"/>
        <v>0</v>
      </c>
    </row>
    <row r="29" spans="1:11" ht="30" customHeight="1" x14ac:dyDescent="0.2">
      <c r="A29" s="170" t="s">
        <v>763</v>
      </c>
      <c r="B29" s="142" t="s">
        <v>579</v>
      </c>
      <c r="C29" s="194" t="s">
        <v>333</v>
      </c>
      <c r="D29" s="181"/>
      <c r="E29" s="171"/>
      <c r="F29" s="146">
        <v>1</v>
      </c>
      <c r="G29" s="147" t="s">
        <v>1760</v>
      </c>
      <c r="I29" s="83">
        <f t="shared" si="0"/>
        <v>1</v>
      </c>
      <c r="J29" s="84">
        <f t="shared" si="1"/>
        <v>0</v>
      </c>
      <c r="K29" s="85">
        <f t="shared" si="3"/>
        <v>0</v>
      </c>
    </row>
    <row r="30" spans="1:11" ht="30" customHeight="1" x14ac:dyDescent="0.2">
      <c r="A30" s="170" t="s">
        <v>764</v>
      </c>
      <c r="B30" s="142" t="s">
        <v>579</v>
      </c>
      <c r="C30" s="194" t="s">
        <v>739</v>
      </c>
      <c r="D30" s="181"/>
      <c r="E30" s="171"/>
      <c r="F30" s="146">
        <v>1</v>
      </c>
      <c r="G30" s="147" t="s">
        <v>1760</v>
      </c>
      <c r="I30" s="83">
        <f t="shared" si="0"/>
        <v>1</v>
      </c>
      <c r="J30" s="84">
        <f t="shared" si="1"/>
        <v>0</v>
      </c>
      <c r="K30" s="85">
        <f t="shared" si="3"/>
        <v>0</v>
      </c>
    </row>
    <row r="31" spans="1:11" ht="30" customHeight="1" x14ac:dyDescent="0.2">
      <c r="A31" s="170" t="s">
        <v>765</v>
      </c>
      <c r="B31" s="142" t="s">
        <v>579</v>
      </c>
      <c r="C31" s="148" t="s">
        <v>740</v>
      </c>
      <c r="D31" s="181"/>
      <c r="E31" s="171"/>
      <c r="F31" s="146">
        <v>1</v>
      </c>
      <c r="G31" s="147" t="s">
        <v>1760</v>
      </c>
      <c r="I31" s="83">
        <f t="shared" si="0"/>
        <v>1</v>
      </c>
      <c r="J31" s="84">
        <f t="shared" si="1"/>
        <v>0</v>
      </c>
      <c r="K31" s="85">
        <f t="shared" si="3"/>
        <v>0</v>
      </c>
    </row>
    <row r="32" spans="1:11" ht="45" customHeight="1" x14ac:dyDescent="0.2">
      <c r="A32" s="170" t="s">
        <v>766</v>
      </c>
      <c r="B32" s="142" t="s">
        <v>579</v>
      </c>
      <c r="C32" s="195" t="s">
        <v>741</v>
      </c>
      <c r="D32" s="181"/>
      <c r="E32" s="171"/>
      <c r="F32" s="146">
        <v>1</v>
      </c>
      <c r="G32" s="147" t="s">
        <v>1760</v>
      </c>
      <c r="I32" s="83">
        <f t="shared" si="0"/>
        <v>1</v>
      </c>
      <c r="J32" s="84">
        <f t="shared" si="1"/>
        <v>0</v>
      </c>
      <c r="K32" s="85">
        <f t="shared" si="3"/>
        <v>0</v>
      </c>
    </row>
    <row r="33" spans="1:11" ht="45" customHeight="1" x14ac:dyDescent="0.2">
      <c r="A33" s="170" t="s">
        <v>767</v>
      </c>
      <c r="B33" s="142" t="s">
        <v>579</v>
      </c>
      <c r="C33" s="195" t="s">
        <v>742</v>
      </c>
      <c r="D33" s="181"/>
      <c r="E33" s="171"/>
      <c r="F33" s="146">
        <v>1</v>
      </c>
      <c r="G33" s="147" t="s">
        <v>1760</v>
      </c>
      <c r="I33" s="83">
        <f t="shared" si="0"/>
        <v>1</v>
      </c>
      <c r="J33" s="84">
        <f t="shared" si="1"/>
        <v>0</v>
      </c>
      <c r="K33" s="85">
        <f t="shared" si="3"/>
        <v>0</v>
      </c>
    </row>
  </sheetData>
  <sheetProtection algorithmName="SHA-512" hashValue="ArAH4PnOT3dUjpK/0UwM3ed8rHu2ORmIXxHxbNs8vZn6cngRZu5Aq4ZGzYp2SwRGBkQZdEIunNzxY4sgF3gSRg==" saltValue="ntNQmHfzfkPTvpHbZH9uFw==" spinCount="100000" sheet="1" objects="1" scenarios="1" formatRows="0"/>
  <mergeCells count="2">
    <mergeCell ref="B2:G2"/>
    <mergeCell ref="A1:A2"/>
  </mergeCells>
  <conditionalFormatting sqref="B3:B1048576">
    <cfRule type="cellIs" dxfId="284" priority="8" stopIfTrue="1" operator="equal">
      <formula>"Extremely Advantageous"</formula>
    </cfRule>
    <cfRule type="cellIs" dxfId="283" priority="9" stopIfTrue="1" operator="equal">
      <formula>"Highly Advantageous"</formula>
    </cfRule>
    <cfRule type="cellIs" dxfId="282" priority="20" operator="equal">
      <formula>"Crucial"</formula>
    </cfRule>
    <cfRule type="cellIs" dxfId="281" priority="21" stopIfTrue="1" operator="equal">
      <formula>"Mandatory"</formula>
    </cfRule>
  </conditionalFormatting>
  <conditionalFormatting sqref="B3">
    <cfRule type="cellIs" dxfId="280" priority="15" operator="equal">
      <formula>"Mandatory"</formula>
    </cfRule>
  </conditionalFormatting>
  <conditionalFormatting sqref="G5:G23">
    <cfRule type="cellIs" dxfId="279" priority="4" stopIfTrue="1" operator="equal">
      <formula>"Exception"</formula>
    </cfRule>
    <cfRule type="cellIs" dxfId="278" priority="5" stopIfTrue="1" operator="equal">
      <formula>"Select from Drop Down List"</formula>
    </cfRule>
  </conditionalFormatting>
  <conditionalFormatting sqref="G25:G33">
    <cfRule type="cellIs" dxfId="277" priority="2" stopIfTrue="1" operator="equal">
      <formula>"Exception"</formula>
    </cfRule>
    <cfRule type="cellIs" dxfId="276"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33">
      <formula1>SpecType</formula1>
    </dataValidation>
    <dataValidation type="list" allowBlank="1" showInputMessage="1" showErrorMessage="1" sqref="E5:E23 E25:E33">
      <formula1>Existing</formula1>
    </dataValidation>
    <dataValidation type="list" allowBlank="1" showInputMessage="1" showErrorMessage="1" sqref="G5:G23 G25:G33">
      <formula1>Availability</formula1>
    </dataValidation>
  </dataValidations>
  <pageMargins left="0.25" right="0.25" top="0.5" bottom="0.75" header="0" footer="0.3"/>
  <pageSetup scale="70"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Requirements&amp;R&amp;"Arial,Bold"&amp;10Page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K38"/>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3.5" customHeight="1" thickBot="1" x14ac:dyDescent="0.25">
      <c r="A2" s="523"/>
      <c r="B2" s="522" t="s">
        <v>1869</v>
      </c>
      <c r="C2" s="522"/>
      <c r="D2" s="522"/>
      <c r="E2" s="522"/>
      <c r="F2" s="522"/>
      <c r="G2" s="522"/>
    </row>
    <row r="3" spans="1:11" s="79" customFormat="1" ht="42" customHeight="1" thickBot="1" x14ac:dyDescent="0.3">
      <c r="A3" s="452" t="s">
        <v>3</v>
      </c>
      <c r="B3" s="452" t="s">
        <v>41</v>
      </c>
      <c r="C3" s="452" t="s">
        <v>1876</v>
      </c>
      <c r="D3" s="453" t="str">
        <f>'Support Data'!A24</f>
        <v>Vendor Work Area</v>
      </c>
      <c r="E3" s="453" t="str">
        <f>'Support Data'!A43</f>
        <v>Existing Functionality</v>
      </c>
      <c r="F3" s="453" t="s">
        <v>42</v>
      </c>
      <c r="G3" s="453" t="str">
        <f>'Support Data'!A21</f>
        <v>Availability</v>
      </c>
      <c r="H3" s="77" t="s">
        <v>73</v>
      </c>
      <c r="I3" s="78" t="s">
        <v>540</v>
      </c>
      <c r="J3" s="78" t="s">
        <v>541</v>
      </c>
      <c r="K3" s="78" t="s">
        <v>507</v>
      </c>
    </row>
    <row r="4" spans="1:11" x14ac:dyDescent="0.2">
      <c r="A4" s="166" t="s">
        <v>1829</v>
      </c>
      <c r="B4" s="196"/>
      <c r="C4" s="168"/>
      <c r="D4" s="139"/>
      <c r="E4" s="139"/>
      <c r="F4" s="139"/>
      <c r="G4" s="204"/>
      <c r="H4" s="88">
        <f>COUNTA(B5:B37)</f>
        <v>32</v>
      </c>
      <c r="I4" s="81"/>
      <c r="K4" s="81">
        <f>SUM(K5:K37)</f>
        <v>0</v>
      </c>
    </row>
    <row r="5" spans="1:11" ht="30" customHeight="1" x14ac:dyDescent="0.2">
      <c r="A5" s="197" t="s">
        <v>140</v>
      </c>
      <c r="B5" s="142" t="s">
        <v>579</v>
      </c>
      <c r="C5" s="143" t="s">
        <v>1084</v>
      </c>
      <c r="D5" s="181"/>
      <c r="E5" s="171"/>
      <c r="F5" s="146">
        <v>1</v>
      </c>
      <c r="G5" s="147" t="s">
        <v>1760</v>
      </c>
      <c r="H5" s="82">
        <f>COUNTIF(G:G,"=Select from Drop Down List")</f>
        <v>32</v>
      </c>
      <c r="I5" s="83">
        <f t="shared" ref="I5:I37" si="0">IF(NOT(ISBLANK($B5)),VLOOKUP($B5,SpecData,2,FALSE),"")</f>
        <v>1</v>
      </c>
      <c r="J5" s="84">
        <f t="shared" ref="J5:J37" si="1">VLOOKUP(G5,AvailabilityData,2,FALSE)</f>
        <v>0</v>
      </c>
      <c r="K5" s="85">
        <f t="shared" ref="K5:K27" si="2">I5*J5</f>
        <v>0</v>
      </c>
    </row>
    <row r="6" spans="1:11" ht="30" customHeight="1" x14ac:dyDescent="0.2">
      <c r="A6" s="197" t="s">
        <v>141</v>
      </c>
      <c r="B6" s="142" t="s">
        <v>579</v>
      </c>
      <c r="C6" s="151" t="s">
        <v>50</v>
      </c>
      <c r="D6" s="144"/>
      <c r="E6" s="171"/>
      <c r="F6" s="146">
        <v>1</v>
      </c>
      <c r="G6" s="147" t="s">
        <v>1760</v>
      </c>
      <c r="H6" s="82">
        <f>COUNTIF(G:G,"=Function Available")</f>
        <v>0</v>
      </c>
      <c r="I6" s="83">
        <f t="shared" si="0"/>
        <v>1</v>
      </c>
      <c r="J6" s="84">
        <f t="shared" si="1"/>
        <v>0</v>
      </c>
      <c r="K6" s="85">
        <f t="shared" si="2"/>
        <v>0</v>
      </c>
    </row>
    <row r="7" spans="1:11" ht="30" customHeight="1" x14ac:dyDescent="0.2">
      <c r="A7" s="197" t="s">
        <v>142</v>
      </c>
      <c r="B7" s="142" t="s">
        <v>579</v>
      </c>
      <c r="C7" s="198" t="s">
        <v>850</v>
      </c>
      <c r="D7" s="199"/>
      <c r="E7" s="171"/>
      <c r="F7" s="146">
        <v>1</v>
      </c>
      <c r="G7" s="147" t="s">
        <v>1760</v>
      </c>
      <c r="H7" s="82">
        <f>COUNTIF(F:G,"=Function Not Available")</f>
        <v>0</v>
      </c>
      <c r="I7" s="83">
        <f t="shared" si="0"/>
        <v>1</v>
      </c>
      <c r="J7" s="84">
        <f t="shared" si="1"/>
        <v>0</v>
      </c>
      <c r="K7" s="85">
        <f t="shared" si="2"/>
        <v>0</v>
      </c>
    </row>
    <row r="8" spans="1:11" ht="30" customHeight="1" x14ac:dyDescent="0.2">
      <c r="A8" s="197" t="s">
        <v>143</v>
      </c>
      <c r="B8" s="142" t="s">
        <v>579</v>
      </c>
      <c r="C8" s="151" t="s">
        <v>44</v>
      </c>
      <c r="D8" s="144"/>
      <c r="E8" s="171"/>
      <c r="F8" s="146">
        <v>1</v>
      </c>
      <c r="G8" s="147" t="s">
        <v>1760</v>
      </c>
      <c r="H8" s="82">
        <f>COUNTIF(G:G,"=Exception")</f>
        <v>0</v>
      </c>
      <c r="I8" s="83">
        <f t="shared" si="0"/>
        <v>1</v>
      </c>
      <c r="J8" s="84">
        <f t="shared" si="1"/>
        <v>0</v>
      </c>
      <c r="K8" s="85">
        <f t="shared" si="2"/>
        <v>0</v>
      </c>
    </row>
    <row r="9" spans="1:11" ht="30" customHeight="1" x14ac:dyDescent="0.2">
      <c r="A9" s="197" t="s">
        <v>144</v>
      </c>
      <c r="B9" s="142" t="s">
        <v>579</v>
      </c>
      <c r="C9" s="151" t="s">
        <v>45</v>
      </c>
      <c r="D9" s="144"/>
      <c r="E9" s="171"/>
      <c r="F9" s="146">
        <v>1</v>
      </c>
      <c r="G9" s="147" t="s">
        <v>1760</v>
      </c>
      <c r="H9" s="90">
        <f>COUNTIFS(B:B,"=Highly Advantageous",G:G,"=Select from Drop Down List")</f>
        <v>0</v>
      </c>
      <c r="I9" s="83">
        <f t="shared" si="0"/>
        <v>1</v>
      </c>
      <c r="J9" s="84">
        <f t="shared" si="1"/>
        <v>0</v>
      </c>
      <c r="K9" s="85">
        <f t="shared" si="2"/>
        <v>0</v>
      </c>
    </row>
    <row r="10" spans="1:11" ht="30" customHeight="1" x14ac:dyDescent="0.2">
      <c r="A10" s="197" t="s">
        <v>145</v>
      </c>
      <c r="B10" s="142" t="s">
        <v>579</v>
      </c>
      <c r="C10" s="200" t="s">
        <v>46</v>
      </c>
      <c r="D10" s="201"/>
      <c r="E10" s="171"/>
      <c r="F10" s="146">
        <v>1</v>
      </c>
      <c r="G10" s="147" t="s">
        <v>1760</v>
      </c>
      <c r="H10" s="90">
        <f>COUNTIFS(B:B,"=Highly Advantageous",G:G,"=Function Available")</f>
        <v>0</v>
      </c>
      <c r="I10" s="83">
        <f t="shared" si="0"/>
        <v>1</v>
      </c>
      <c r="J10" s="84">
        <f t="shared" si="1"/>
        <v>0</v>
      </c>
      <c r="K10" s="85">
        <f t="shared" si="2"/>
        <v>0</v>
      </c>
    </row>
    <row r="11" spans="1:11" ht="30" customHeight="1" x14ac:dyDescent="0.2">
      <c r="A11" s="197" t="s">
        <v>146</v>
      </c>
      <c r="B11" s="142" t="s">
        <v>579</v>
      </c>
      <c r="C11" s="151" t="s">
        <v>47</v>
      </c>
      <c r="D11" s="144"/>
      <c r="E11" s="171"/>
      <c r="F11" s="146">
        <v>1</v>
      </c>
      <c r="G11" s="147" t="s">
        <v>1760</v>
      </c>
      <c r="H11" s="90">
        <f>COUNTIFS(B:B,"=Highly Advantageous",G:G,"=Function Not Available")</f>
        <v>0</v>
      </c>
      <c r="I11" s="83">
        <f t="shared" si="0"/>
        <v>1</v>
      </c>
      <c r="J11" s="84">
        <f t="shared" si="1"/>
        <v>0</v>
      </c>
      <c r="K11" s="85">
        <f t="shared" si="2"/>
        <v>0</v>
      </c>
    </row>
    <row r="12" spans="1:11" ht="45" customHeight="1" x14ac:dyDescent="0.2">
      <c r="A12" s="197" t="s">
        <v>178</v>
      </c>
      <c r="B12" s="142" t="s">
        <v>579</v>
      </c>
      <c r="C12" s="151" t="s">
        <v>896</v>
      </c>
      <c r="D12" s="144"/>
      <c r="E12" s="171"/>
      <c r="F12" s="146"/>
      <c r="G12" s="147" t="s">
        <v>1760</v>
      </c>
      <c r="H12" s="90">
        <f>COUNTIFS(B:B,"=Highly Advantageous",G:G,"=Exception")</f>
        <v>0</v>
      </c>
      <c r="I12" s="83">
        <f t="shared" si="0"/>
        <v>1</v>
      </c>
      <c r="J12" s="84">
        <f t="shared" si="1"/>
        <v>0</v>
      </c>
      <c r="K12" s="85">
        <f t="shared" si="2"/>
        <v>0</v>
      </c>
    </row>
    <row r="13" spans="1:11" ht="48.75" customHeight="1" x14ac:dyDescent="0.2">
      <c r="A13" s="197" t="s">
        <v>300</v>
      </c>
      <c r="B13" s="142" t="s">
        <v>579</v>
      </c>
      <c r="C13" s="151" t="s">
        <v>582</v>
      </c>
      <c r="D13" s="144"/>
      <c r="E13" s="171"/>
      <c r="F13" s="146">
        <v>1</v>
      </c>
      <c r="G13" s="147" t="s">
        <v>1760</v>
      </c>
      <c r="H13" s="115">
        <f>COUNTIFS(B:B,"=Advantageous",G:G,"=Select from Drop Down List")</f>
        <v>32</v>
      </c>
      <c r="I13" s="83">
        <f t="shared" si="0"/>
        <v>1</v>
      </c>
      <c r="J13" s="84">
        <f t="shared" si="1"/>
        <v>0</v>
      </c>
      <c r="K13" s="85">
        <f t="shared" si="2"/>
        <v>0</v>
      </c>
    </row>
    <row r="14" spans="1:11" ht="30" customHeight="1" x14ac:dyDescent="0.2">
      <c r="A14" s="197" t="s">
        <v>301</v>
      </c>
      <c r="B14" s="142" t="s">
        <v>579</v>
      </c>
      <c r="C14" s="202" t="s">
        <v>583</v>
      </c>
      <c r="D14" s="144"/>
      <c r="E14" s="171"/>
      <c r="F14" s="146">
        <v>1</v>
      </c>
      <c r="G14" s="147" t="s">
        <v>1760</v>
      </c>
      <c r="H14" s="115">
        <f>COUNTIFS(B:B,"=Advantageous",G:G,"=Function Available")</f>
        <v>0</v>
      </c>
      <c r="I14" s="83">
        <f t="shared" si="0"/>
        <v>1</v>
      </c>
      <c r="J14" s="84">
        <f t="shared" si="1"/>
        <v>0</v>
      </c>
      <c r="K14" s="85">
        <f t="shared" si="2"/>
        <v>0</v>
      </c>
    </row>
    <row r="15" spans="1:11" ht="30" customHeight="1" x14ac:dyDescent="0.2">
      <c r="A15" s="197" t="s">
        <v>302</v>
      </c>
      <c r="B15" s="142" t="s">
        <v>579</v>
      </c>
      <c r="C15" s="202" t="s">
        <v>584</v>
      </c>
      <c r="D15" s="144"/>
      <c r="E15" s="171"/>
      <c r="F15" s="146">
        <v>1</v>
      </c>
      <c r="G15" s="147" t="s">
        <v>1760</v>
      </c>
      <c r="H15" s="115">
        <f>COUNTIFS(B:B,"=Advantageous",G:G,"=Function Not Available")</f>
        <v>0</v>
      </c>
      <c r="I15" s="83">
        <f t="shared" si="0"/>
        <v>1</v>
      </c>
      <c r="J15" s="84">
        <f t="shared" si="1"/>
        <v>0</v>
      </c>
      <c r="K15" s="85">
        <f t="shared" si="2"/>
        <v>0</v>
      </c>
    </row>
    <row r="16" spans="1:11" ht="30" customHeight="1" x14ac:dyDescent="0.2">
      <c r="A16" s="197" t="s">
        <v>685</v>
      </c>
      <c r="B16" s="142" t="s">
        <v>579</v>
      </c>
      <c r="C16" s="202" t="s">
        <v>585</v>
      </c>
      <c r="D16" s="144"/>
      <c r="E16" s="171"/>
      <c r="F16" s="146">
        <v>1</v>
      </c>
      <c r="G16" s="147" t="s">
        <v>1760</v>
      </c>
      <c r="H16" s="115">
        <f>COUNTIFS(B:B,"=Advantageous",G:G,"=Exception")</f>
        <v>0</v>
      </c>
      <c r="I16" s="83">
        <f t="shared" si="0"/>
        <v>1</v>
      </c>
      <c r="J16" s="84">
        <f t="shared" si="1"/>
        <v>0</v>
      </c>
      <c r="K16" s="85">
        <f t="shared" si="2"/>
        <v>0</v>
      </c>
    </row>
    <row r="17" spans="1:11" ht="30" customHeight="1" x14ac:dyDescent="0.2">
      <c r="A17" s="197" t="s">
        <v>686</v>
      </c>
      <c r="B17" s="142" t="s">
        <v>579</v>
      </c>
      <c r="C17" s="202" t="s">
        <v>586</v>
      </c>
      <c r="D17" s="144"/>
      <c r="E17" s="171"/>
      <c r="F17" s="146">
        <v>1</v>
      </c>
      <c r="G17" s="147" t="s">
        <v>1760</v>
      </c>
      <c r="H17" s="89"/>
      <c r="I17" s="83">
        <f t="shared" si="0"/>
        <v>1</v>
      </c>
      <c r="J17" s="84">
        <f t="shared" si="1"/>
        <v>0</v>
      </c>
      <c r="K17" s="85">
        <f t="shared" si="2"/>
        <v>0</v>
      </c>
    </row>
    <row r="18" spans="1:11" ht="45" customHeight="1" x14ac:dyDescent="0.2">
      <c r="A18" s="197" t="s">
        <v>687</v>
      </c>
      <c r="B18" s="142" t="s">
        <v>579</v>
      </c>
      <c r="C18" s="151" t="s">
        <v>587</v>
      </c>
      <c r="D18" s="144"/>
      <c r="E18" s="171"/>
      <c r="F18" s="146">
        <v>1</v>
      </c>
      <c r="G18" s="147" t="s">
        <v>1760</v>
      </c>
      <c r="H18" s="89"/>
      <c r="I18" s="83">
        <f t="shared" si="0"/>
        <v>1</v>
      </c>
      <c r="J18" s="84">
        <f t="shared" si="1"/>
        <v>0</v>
      </c>
      <c r="K18" s="85">
        <f t="shared" si="2"/>
        <v>0</v>
      </c>
    </row>
    <row r="19" spans="1:11" ht="30" customHeight="1" x14ac:dyDescent="0.2">
      <c r="A19" s="197" t="s">
        <v>688</v>
      </c>
      <c r="B19" s="142" t="s">
        <v>579</v>
      </c>
      <c r="C19" s="151" t="s">
        <v>48</v>
      </c>
      <c r="D19" s="144"/>
      <c r="E19" s="171"/>
      <c r="F19" s="146">
        <v>1</v>
      </c>
      <c r="G19" s="147" t="s">
        <v>1760</v>
      </c>
      <c r="H19" s="89"/>
      <c r="I19" s="83">
        <f t="shared" si="0"/>
        <v>1</v>
      </c>
      <c r="J19" s="84">
        <f t="shared" si="1"/>
        <v>0</v>
      </c>
      <c r="K19" s="85">
        <f t="shared" si="2"/>
        <v>0</v>
      </c>
    </row>
    <row r="20" spans="1:11" ht="30" customHeight="1" x14ac:dyDescent="0.2">
      <c r="A20" s="197" t="s">
        <v>689</v>
      </c>
      <c r="B20" s="142" t="s">
        <v>579</v>
      </c>
      <c r="C20" s="151" t="s">
        <v>588</v>
      </c>
      <c r="D20" s="144"/>
      <c r="E20" s="171"/>
      <c r="F20" s="146">
        <v>1</v>
      </c>
      <c r="G20" s="147" t="s">
        <v>1760</v>
      </c>
      <c r="H20" s="89"/>
      <c r="I20" s="83">
        <f t="shared" si="0"/>
        <v>1</v>
      </c>
      <c r="J20" s="84">
        <f t="shared" si="1"/>
        <v>0</v>
      </c>
      <c r="K20" s="85">
        <f t="shared" si="2"/>
        <v>0</v>
      </c>
    </row>
    <row r="21" spans="1:11" ht="48.75" customHeight="1" x14ac:dyDescent="0.2">
      <c r="A21" s="197" t="s">
        <v>690</v>
      </c>
      <c r="B21" s="142" t="s">
        <v>579</v>
      </c>
      <c r="C21" s="148" t="s">
        <v>587</v>
      </c>
      <c r="D21" s="144"/>
      <c r="E21" s="171"/>
      <c r="F21" s="146">
        <v>1</v>
      </c>
      <c r="G21" s="147" t="s">
        <v>1760</v>
      </c>
      <c r="H21" s="89"/>
      <c r="I21" s="83">
        <f t="shared" si="0"/>
        <v>1</v>
      </c>
      <c r="J21" s="84">
        <f t="shared" si="1"/>
        <v>0</v>
      </c>
      <c r="K21" s="85">
        <f t="shared" si="2"/>
        <v>0</v>
      </c>
    </row>
    <row r="22" spans="1:11" ht="30" customHeight="1" x14ac:dyDescent="0.2">
      <c r="A22" s="197" t="s">
        <v>691</v>
      </c>
      <c r="B22" s="142" t="s">
        <v>579</v>
      </c>
      <c r="C22" s="151" t="s">
        <v>271</v>
      </c>
      <c r="D22" s="144"/>
      <c r="E22" s="171"/>
      <c r="F22" s="146">
        <v>1</v>
      </c>
      <c r="G22" s="147" t="s">
        <v>1760</v>
      </c>
      <c r="H22" s="89"/>
      <c r="I22" s="83">
        <f t="shared" si="0"/>
        <v>1</v>
      </c>
      <c r="J22" s="84">
        <f t="shared" si="1"/>
        <v>0</v>
      </c>
      <c r="K22" s="85">
        <f t="shared" si="2"/>
        <v>0</v>
      </c>
    </row>
    <row r="23" spans="1:11" ht="30" customHeight="1" x14ac:dyDescent="0.2">
      <c r="A23" s="141" t="s">
        <v>692</v>
      </c>
      <c r="B23" s="182" t="s">
        <v>579</v>
      </c>
      <c r="C23" s="151" t="s">
        <v>468</v>
      </c>
      <c r="D23" s="144"/>
      <c r="E23" s="171"/>
      <c r="F23" s="146">
        <v>1</v>
      </c>
      <c r="G23" s="147" t="s">
        <v>1760</v>
      </c>
      <c r="H23" s="91"/>
      <c r="I23" s="83">
        <f t="shared" si="0"/>
        <v>1</v>
      </c>
      <c r="J23" s="84">
        <f t="shared" si="1"/>
        <v>0</v>
      </c>
      <c r="K23" s="85">
        <f t="shared" si="2"/>
        <v>0</v>
      </c>
    </row>
    <row r="24" spans="1:11" ht="45" customHeight="1" x14ac:dyDescent="0.2">
      <c r="A24" s="141" t="s">
        <v>693</v>
      </c>
      <c r="B24" s="182" t="s">
        <v>579</v>
      </c>
      <c r="C24" s="151" t="s">
        <v>589</v>
      </c>
      <c r="D24" s="181"/>
      <c r="E24" s="171"/>
      <c r="F24" s="146">
        <v>1</v>
      </c>
      <c r="G24" s="147" t="s">
        <v>1760</v>
      </c>
      <c r="I24" s="83">
        <f t="shared" si="0"/>
        <v>1</v>
      </c>
      <c r="J24" s="84">
        <f t="shared" si="1"/>
        <v>0</v>
      </c>
      <c r="K24" s="85">
        <f t="shared" si="2"/>
        <v>0</v>
      </c>
    </row>
    <row r="25" spans="1:11" ht="56.25" customHeight="1" x14ac:dyDescent="0.2">
      <c r="A25" s="197" t="s">
        <v>694</v>
      </c>
      <c r="B25" s="142" t="s">
        <v>579</v>
      </c>
      <c r="C25" s="205" t="s">
        <v>897</v>
      </c>
      <c r="D25" s="153"/>
      <c r="E25" s="171"/>
      <c r="F25" s="146">
        <v>1</v>
      </c>
      <c r="G25" s="147" t="s">
        <v>1760</v>
      </c>
      <c r="I25" s="83">
        <f t="shared" si="0"/>
        <v>1</v>
      </c>
      <c r="J25" s="84">
        <f t="shared" si="1"/>
        <v>0</v>
      </c>
      <c r="K25" s="85">
        <f t="shared" si="2"/>
        <v>0</v>
      </c>
    </row>
    <row r="26" spans="1:11" ht="48" customHeight="1" x14ac:dyDescent="0.2">
      <c r="A26" s="197" t="s">
        <v>1517</v>
      </c>
      <c r="B26" s="142" t="s">
        <v>579</v>
      </c>
      <c r="C26" s="148" t="s">
        <v>1758</v>
      </c>
      <c r="D26" s="153"/>
      <c r="E26" s="171"/>
      <c r="F26" s="146">
        <v>1</v>
      </c>
      <c r="G26" s="147" t="s">
        <v>1760</v>
      </c>
      <c r="I26" s="83">
        <f t="shared" si="0"/>
        <v>1</v>
      </c>
      <c r="J26" s="84">
        <f t="shared" si="1"/>
        <v>0</v>
      </c>
      <c r="K26" s="85">
        <f t="shared" si="2"/>
        <v>0</v>
      </c>
    </row>
    <row r="27" spans="1:11" ht="48.75" customHeight="1" x14ac:dyDescent="0.2">
      <c r="A27" s="197" t="s">
        <v>1518</v>
      </c>
      <c r="B27" s="142" t="s">
        <v>579</v>
      </c>
      <c r="C27" s="148" t="s">
        <v>1759</v>
      </c>
      <c r="D27" s="153"/>
      <c r="E27" s="171"/>
      <c r="F27" s="183"/>
      <c r="G27" s="147" t="s">
        <v>1760</v>
      </c>
      <c r="I27" s="83">
        <f t="shared" si="0"/>
        <v>1</v>
      </c>
      <c r="J27" s="84">
        <f t="shared" si="1"/>
        <v>0</v>
      </c>
      <c r="K27" s="85">
        <f t="shared" si="2"/>
        <v>0</v>
      </c>
    </row>
    <row r="28" spans="1:11" x14ac:dyDescent="0.2">
      <c r="A28" s="166" t="s">
        <v>1501</v>
      </c>
      <c r="B28" s="203"/>
      <c r="C28" s="168"/>
      <c r="D28" s="139"/>
      <c r="E28" s="139"/>
      <c r="F28" s="139"/>
      <c r="G28" s="204"/>
      <c r="I28" s="83"/>
      <c r="J28" s="84"/>
      <c r="K28" s="85"/>
    </row>
    <row r="29" spans="1:11" ht="25.5" x14ac:dyDescent="0.2">
      <c r="A29" s="197" t="s">
        <v>1519</v>
      </c>
      <c r="B29" s="142" t="s">
        <v>579</v>
      </c>
      <c r="C29" s="148" t="s">
        <v>1207</v>
      </c>
      <c r="D29" s="153"/>
      <c r="E29" s="171"/>
      <c r="F29" s="146">
        <v>1</v>
      </c>
      <c r="G29" s="147" t="s">
        <v>1760</v>
      </c>
      <c r="I29" s="83">
        <f t="shared" si="0"/>
        <v>1</v>
      </c>
      <c r="J29" s="84">
        <f t="shared" si="1"/>
        <v>0</v>
      </c>
      <c r="K29" s="85">
        <f t="shared" ref="K29:K37" si="3">I29*J29</f>
        <v>0</v>
      </c>
    </row>
    <row r="30" spans="1:11" ht="25.5" x14ac:dyDescent="0.2">
      <c r="A30" s="197" t="s">
        <v>1520</v>
      </c>
      <c r="B30" s="142" t="s">
        <v>579</v>
      </c>
      <c r="C30" s="148" t="s">
        <v>1502</v>
      </c>
      <c r="D30" s="153"/>
      <c r="E30" s="171"/>
      <c r="F30" s="146">
        <v>1</v>
      </c>
      <c r="G30" s="147" t="s">
        <v>1760</v>
      </c>
      <c r="I30" s="83">
        <f t="shared" si="0"/>
        <v>1</v>
      </c>
      <c r="J30" s="84">
        <f t="shared" si="1"/>
        <v>0</v>
      </c>
      <c r="K30" s="85">
        <f t="shared" si="3"/>
        <v>0</v>
      </c>
    </row>
    <row r="31" spans="1:11" ht="30" customHeight="1" x14ac:dyDescent="0.2">
      <c r="A31" s="197" t="s">
        <v>1521</v>
      </c>
      <c r="B31" s="142" t="s">
        <v>579</v>
      </c>
      <c r="C31" s="148" t="s">
        <v>1503</v>
      </c>
      <c r="D31" s="153"/>
      <c r="E31" s="171"/>
      <c r="F31" s="146">
        <v>1</v>
      </c>
      <c r="G31" s="147" t="s">
        <v>1760</v>
      </c>
      <c r="I31" s="83">
        <f t="shared" si="0"/>
        <v>1</v>
      </c>
      <c r="J31" s="84">
        <f t="shared" si="1"/>
        <v>0</v>
      </c>
      <c r="K31" s="85">
        <f t="shared" si="3"/>
        <v>0</v>
      </c>
    </row>
    <row r="32" spans="1:11" ht="30" customHeight="1" x14ac:dyDescent="0.2">
      <c r="A32" s="197" t="s">
        <v>1522</v>
      </c>
      <c r="B32" s="142" t="s">
        <v>579</v>
      </c>
      <c r="C32" s="148" t="s">
        <v>1506</v>
      </c>
      <c r="D32" s="153"/>
      <c r="E32" s="171"/>
      <c r="F32" s="146">
        <v>1</v>
      </c>
      <c r="G32" s="147" t="s">
        <v>1760</v>
      </c>
      <c r="I32" s="83">
        <f t="shared" si="0"/>
        <v>1</v>
      </c>
      <c r="J32" s="84">
        <f t="shared" si="1"/>
        <v>0</v>
      </c>
      <c r="K32" s="85">
        <f t="shared" si="3"/>
        <v>0</v>
      </c>
    </row>
    <row r="33" spans="1:11" ht="30" customHeight="1" x14ac:dyDescent="0.2">
      <c r="A33" s="197" t="s">
        <v>1523</v>
      </c>
      <c r="B33" s="142" t="s">
        <v>579</v>
      </c>
      <c r="C33" s="148" t="s">
        <v>1504</v>
      </c>
      <c r="D33" s="153"/>
      <c r="E33" s="171"/>
      <c r="F33" s="146">
        <v>1</v>
      </c>
      <c r="G33" s="147" t="s">
        <v>1760</v>
      </c>
      <c r="I33" s="83">
        <f t="shared" si="0"/>
        <v>1</v>
      </c>
      <c r="J33" s="84">
        <f t="shared" si="1"/>
        <v>0</v>
      </c>
      <c r="K33" s="85">
        <f t="shared" si="3"/>
        <v>0</v>
      </c>
    </row>
    <row r="34" spans="1:11" ht="30" customHeight="1" x14ac:dyDescent="0.2">
      <c r="A34" s="197" t="s">
        <v>1524</v>
      </c>
      <c r="B34" s="142" t="s">
        <v>579</v>
      </c>
      <c r="C34" s="148" t="s">
        <v>1505</v>
      </c>
      <c r="D34" s="153"/>
      <c r="E34" s="171"/>
      <c r="F34" s="146">
        <v>1</v>
      </c>
      <c r="G34" s="147" t="s">
        <v>1760</v>
      </c>
      <c r="I34" s="83">
        <f t="shared" si="0"/>
        <v>1</v>
      </c>
      <c r="J34" s="84">
        <f t="shared" si="1"/>
        <v>0</v>
      </c>
      <c r="K34" s="85">
        <f t="shared" si="3"/>
        <v>0</v>
      </c>
    </row>
    <row r="35" spans="1:11" ht="30" customHeight="1" x14ac:dyDescent="0.2">
      <c r="A35" s="197" t="s">
        <v>1525</v>
      </c>
      <c r="B35" s="142" t="s">
        <v>579</v>
      </c>
      <c r="C35" s="148" t="s">
        <v>1507</v>
      </c>
      <c r="D35" s="153"/>
      <c r="E35" s="171"/>
      <c r="F35" s="146">
        <v>1</v>
      </c>
      <c r="G35" s="147" t="s">
        <v>1760</v>
      </c>
      <c r="I35" s="83">
        <f t="shared" si="0"/>
        <v>1</v>
      </c>
      <c r="J35" s="84">
        <f t="shared" si="1"/>
        <v>0</v>
      </c>
      <c r="K35" s="85">
        <f t="shared" si="3"/>
        <v>0</v>
      </c>
    </row>
    <row r="36" spans="1:11" ht="30" customHeight="1" x14ac:dyDescent="0.2">
      <c r="A36" s="197" t="s">
        <v>1526</v>
      </c>
      <c r="B36" s="142" t="s">
        <v>579</v>
      </c>
      <c r="C36" s="148" t="s">
        <v>1508</v>
      </c>
      <c r="D36" s="153"/>
      <c r="E36" s="171"/>
      <c r="F36" s="146">
        <v>1</v>
      </c>
      <c r="G36" s="147" t="s">
        <v>1760</v>
      </c>
      <c r="I36" s="83">
        <f t="shared" si="0"/>
        <v>1</v>
      </c>
      <c r="J36" s="84">
        <f t="shared" si="1"/>
        <v>0</v>
      </c>
      <c r="K36" s="85">
        <f t="shared" si="3"/>
        <v>0</v>
      </c>
    </row>
    <row r="37" spans="1:11" ht="30" customHeight="1" x14ac:dyDescent="0.2">
      <c r="A37" s="141" t="s">
        <v>1527</v>
      </c>
      <c r="B37" s="142" t="s">
        <v>579</v>
      </c>
      <c r="C37" s="148" t="s">
        <v>1509</v>
      </c>
      <c r="D37" s="153"/>
      <c r="E37" s="171"/>
      <c r="F37" s="146">
        <v>1</v>
      </c>
      <c r="G37" s="147" t="s">
        <v>1760</v>
      </c>
      <c r="I37" s="83">
        <f t="shared" si="0"/>
        <v>1</v>
      </c>
      <c r="J37" s="84">
        <f t="shared" si="1"/>
        <v>0</v>
      </c>
      <c r="K37" s="85">
        <f t="shared" si="3"/>
        <v>0</v>
      </c>
    </row>
    <row r="38" spans="1:11" ht="30" customHeight="1" x14ac:dyDescent="0.2"/>
  </sheetData>
  <sheetProtection algorithmName="SHA-512" hashValue="/4BQ3xxXhopJX4DygrvOODIGGLRkBfguq9unz2+0Te+6VJw0P020cgidiWRAAXxG3F6/Th9rBESMy1hFkGki+g==" saltValue="ArxsBjjME7ghwAdtuluMPQ==" spinCount="100000" sheet="1" objects="1" scenarios="1" formatRows="0"/>
  <mergeCells count="2">
    <mergeCell ref="B2:G2"/>
    <mergeCell ref="A1:A2"/>
  </mergeCells>
  <conditionalFormatting sqref="B38:B1048576 B3:B27">
    <cfRule type="cellIs" dxfId="275" priority="44" stopIfTrue="1" operator="equal">
      <formula>"Extremely Advantageous"</formula>
    </cfRule>
    <cfRule type="cellIs" dxfId="274" priority="45" stopIfTrue="1" operator="equal">
      <formula>"Highly Advantageous"</formula>
    </cfRule>
    <cfRule type="cellIs" dxfId="273" priority="68" operator="equal">
      <formula>"Mandatory"</formula>
    </cfRule>
    <cfRule type="cellIs" dxfId="272" priority="69" stopIfTrue="1" operator="equal">
      <formula>"Mandatory"</formula>
    </cfRule>
  </conditionalFormatting>
  <conditionalFormatting sqref="B4:B27">
    <cfRule type="cellIs" dxfId="271" priority="66" stopIfTrue="1" operator="equal">
      <formula>"Crucial"</formula>
    </cfRule>
    <cfRule type="cellIs" dxfId="270" priority="67" stopIfTrue="1" operator="equal">
      <formula>"Desirable"</formula>
    </cfRule>
  </conditionalFormatting>
  <conditionalFormatting sqref="B3">
    <cfRule type="cellIs" dxfId="269" priority="63" operator="equal">
      <formula>"Mandatory"</formula>
    </cfRule>
  </conditionalFormatting>
  <conditionalFormatting sqref="G5:G27">
    <cfRule type="cellIs" dxfId="268" priority="4" stopIfTrue="1" operator="equal">
      <formula>"Exception"</formula>
    </cfRule>
    <cfRule type="cellIs" dxfId="267" priority="5" stopIfTrue="1" operator="equal">
      <formula>"Select from Drop Down List"</formula>
    </cfRule>
  </conditionalFormatting>
  <conditionalFormatting sqref="G29:G37">
    <cfRule type="cellIs" dxfId="266" priority="2" stopIfTrue="1" operator="equal">
      <formula>"Exception"</formula>
    </cfRule>
    <cfRule type="cellIs" dxfId="265" priority="3" stopIfTrue="1" operator="equal">
      <formula>"Select from Drop Down List"</formula>
    </cfRule>
  </conditionalFormatting>
  <dataValidations count="4">
    <dataValidation allowBlank="1" showInputMessage="1" showErrorMessage="1" errorTitle="Invalid specification type" error="Please enter a Specification type from the drop-down list." sqref="B4 B28"/>
    <dataValidation type="list" allowBlank="1" showInputMessage="1" showErrorMessage="1" errorTitle="Invalid specification type" error="Please enter a Specification type from the drop-down list." sqref="B29:B37 B5:B27">
      <formula1>SpecType</formula1>
    </dataValidation>
    <dataValidation type="list" allowBlank="1" showInputMessage="1" showErrorMessage="1" sqref="E29:E37 E5:E27">
      <formula1>Existing</formula1>
    </dataValidation>
    <dataValidation type="list" allowBlank="1" showInputMessage="1" showErrorMessage="1" sqref="G29:G37 G5:G27">
      <formula1>Availability</formula1>
    </dataValidation>
  </dataValidations>
  <pageMargins left="0.25" right="0.25" top="0.5" bottom="0.75" header="0" footer="0.3"/>
  <pageSetup scale="70"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F0"/>
  </sheetPr>
  <dimension ref="A1:K26"/>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6.5" customHeight="1" thickBot="1" x14ac:dyDescent="0.25">
      <c r="A2" s="523"/>
      <c r="B2" s="522" t="s">
        <v>1869</v>
      </c>
      <c r="C2" s="522"/>
      <c r="D2" s="522"/>
      <c r="E2" s="522"/>
      <c r="F2" s="522"/>
      <c r="G2" s="522"/>
    </row>
    <row r="3" spans="1:11" s="79" customFormat="1" ht="43.5" customHeight="1" thickBot="1" x14ac:dyDescent="0.3">
      <c r="A3" s="452" t="s">
        <v>3</v>
      </c>
      <c r="B3" s="452" t="s">
        <v>41</v>
      </c>
      <c r="C3" s="452" t="s">
        <v>1877</v>
      </c>
      <c r="D3" s="453" t="str">
        <f>'Support Data'!A24</f>
        <v>Vendor Work Area</v>
      </c>
      <c r="E3" s="454" t="str">
        <f>'Support Data'!A43</f>
        <v>Existing Functionality</v>
      </c>
      <c r="F3" s="454" t="s">
        <v>42</v>
      </c>
      <c r="G3" s="453" t="str">
        <f>'Support Data'!A21</f>
        <v>Availability</v>
      </c>
      <c r="H3" s="77" t="s">
        <v>73</v>
      </c>
      <c r="I3" s="78" t="s">
        <v>540</v>
      </c>
      <c r="J3" s="78" t="s">
        <v>541</v>
      </c>
      <c r="K3" s="78" t="s">
        <v>507</v>
      </c>
    </row>
    <row r="4" spans="1:11" x14ac:dyDescent="0.2">
      <c r="A4" s="166" t="s">
        <v>1830</v>
      </c>
      <c r="B4" s="196"/>
      <c r="C4" s="168"/>
      <c r="D4" s="139"/>
      <c r="E4" s="139"/>
      <c r="F4" s="139"/>
      <c r="G4" s="204"/>
      <c r="H4" s="88">
        <f>COUNTA(B5:B26)</f>
        <v>22</v>
      </c>
      <c r="I4" s="81"/>
      <c r="K4" s="81">
        <f>SUM(K5:K26)</f>
        <v>0</v>
      </c>
    </row>
    <row r="5" spans="1:11" ht="30" customHeight="1" x14ac:dyDescent="0.2">
      <c r="A5" s="141" t="s">
        <v>1391</v>
      </c>
      <c r="B5" s="182" t="s">
        <v>579</v>
      </c>
      <c r="C5" s="150" t="s">
        <v>1390</v>
      </c>
      <c r="D5" s="181"/>
      <c r="E5" s="171"/>
      <c r="F5" s="183">
        <v>1</v>
      </c>
      <c r="G5" s="147" t="s">
        <v>1760</v>
      </c>
      <c r="H5" s="82">
        <f>COUNTIF(G:G,"=Select from Drop Down List")</f>
        <v>22</v>
      </c>
      <c r="I5" s="83">
        <f t="shared" ref="I5:I26" si="0">IF(NOT(ISBLANK($B5)),VLOOKUP($B5,SpecData,2,FALSE),"")</f>
        <v>1</v>
      </c>
      <c r="J5" s="84">
        <f t="shared" ref="J5:J26" si="1">VLOOKUP(G5,AvailabilityData,2,FALSE)</f>
        <v>0</v>
      </c>
      <c r="K5" s="85">
        <f t="shared" ref="K5:K26" si="2">I5*J5</f>
        <v>0</v>
      </c>
    </row>
    <row r="6" spans="1:11" ht="30" customHeight="1" x14ac:dyDescent="0.2">
      <c r="A6" s="141" t="s">
        <v>1392</v>
      </c>
      <c r="B6" s="182" t="s">
        <v>579</v>
      </c>
      <c r="C6" s="151" t="s">
        <v>50</v>
      </c>
      <c r="D6" s="181"/>
      <c r="E6" s="171"/>
      <c r="F6" s="183">
        <v>1</v>
      </c>
      <c r="G6" s="147" t="s">
        <v>1760</v>
      </c>
      <c r="H6" s="82">
        <f>COUNTIF(G:G,"=Function Available")</f>
        <v>0</v>
      </c>
      <c r="I6" s="83">
        <f t="shared" si="0"/>
        <v>1</v>
      </c>
      <c r="J6" s="84">
        <f t="shared" si="1"/>
        <v>0</v>
      </c>
      <c r="K6" s="85">
        <f t="shared" si="2"/>
        <v>0</v>
      </c>
    </row>
    <row r="7" spans="1:11" ht="30" customHeight="1" x14ac:dyDescent="0.2">
      <c r="A7" s="141" t="s">
        <v>1393</v>
      </c>
      <c r="B7" s="182" t="s">
        <v>579</v>
      </c>
      <c r="C7" s="151" t="s">
        <v>850</v>
      </c>
      <c r="D7" s="181"/>
      <c r="E7" s="171"/>
      <c r="F7" s="183">
        <v>1</v>
      </c>
      <c r="G7" s="147" t="s">
        <v>1760</v>
      </c>
      <c r="H7" s="82">
        <f>COUNTIF(F:G,"=Function Not Available")</f>
        <v>0</v>
      </c>
      <c r="I7" s="83">
        <f t="shared" si="0"/>
        <v>1</v>
      </c>
      <c r="J7" s="84">
        <f t="shared" si="1"/>
        <v>0</v>
      </c>
      <c r="K7" s="85">
        <f t="shared" si="2"/>
        <v>0</v>
      </c>
    </row>
    <row r="8" spans="1:11" ht="30" customHeight="1" x14ac:dyDescent="0.2">
      <c r="A8" s="141" t="s">
        <v>1394</v>
      </c>
      <c r="B8" s="182" t="s">
        <v>579</v>
      </c>
      <c r="C8" s="151" t="s">
        <v>44</v>
      </c>
      <c r="D8" s="181"/>
      <c r="E8" s="171"/>
      <c r="F8" s="183">
        <v>1</v>
      </c>
      <c r="G8" s="147" t="s">
        <v>1760</v>
      </c>
      <c r="H8" s="82">
        <f>COUNTIF(G:G,"=Exception")</f>
        <v>0</v>
      </c>
      <c r="I8" s="83">
        <f t="shared" si="0"/>
        <v>1</v>
      </c>
      <c r="J8" s="84">
        <f t="shared" si="1"/>
        <v>0</v>
      </c>
      <c r="K8" s="85">
        <f t="shared" si="2"/>
        <v>0</v>
      </c>
    </row>
    <row r="9" spans="1:11" ht="30" customHeight="1" x14ac:dyDescent="0.2">
      <c r="A9" s="141" t="s">
        <v>1395</v>
      </c>
      <c r="B9" s="182" t="s">
        <v>579</v>
      </c>
      <c r="C9" s="151" t="s">
        <v>45</v>
      </c>
      <c r="D9" s="181"/>
      <c r="E9" s="171"/>
      <c r="F9" s="183">
        <v>1</v>
      </c>
      <c r="G9" s="147" t="s">
        <v>1760</v>
      </c>
      <c r="H9" s="90">
        <f>COUNTIFS(B:B,"=Highly Advantageous",G:G,"=Select from Drop Down List")</f>
        <v>0</v>
      </c>
      <c r="I9" s="83">
        <f t="shared" si="0"/>
        <v>1</v>
      </c>
      <c r="J9" s="84">
        <f t="shared" si="1"/>
        <v>0</v>
      </c>
      <c r="K9" s="85">
        <f t="shared" si="2"/>
        <v>0</v>
      </c>
    </row>
    <row r="10" spans="1:11" ht="30" customHeight="1" x14ac:dyDescent="0.2">
      <c r="A10" s="141" t="s">
        <v>1396</v>
      </c>
      <c r="B10" s="182" t="s">
        <v>579</v>
      </c>
      <c r="C10" s="200" t="s">
        <v>46</v>
      </c>
      <c r="D10" s="206"/>
      <c r="E10" s="171"/>
      <c r="F10" s="183">
        <v>1</v>
      </c>
      <c r="G10" s="147" t="s">
        <v>1760</v>
      </c>
      <c r="H10" s="90">
        <f>COUNTIFS(B:B,"=Highly Advantageous",G:G,"=Function Available")</f>
        <v>0</v>
      </c>
      <c r="I10" s="83">
        <f t="shared" si="0"/>
        <v>1</v>
      </c>
      <c r="J10" s="84">
        <f t="shared" si="1"/>
        <v>0</v>
      </c>
      <c r="K10" s="85">
        <f t="shared" si="2"/>
        <v>0</v>
      </c>
    </row>
    <row r="11" spans="1:11" ht="30" customHeight="1" x14ac:dyDescent="0.2">
      <c r="A11" s="141" t="s">
        <v>1397</v>
      </c>
      <c r="B11" s="182" t="s">
        <v>579</v>
      </c>
      <c r="C11" s="151" t="s">
        <v>47</v>
      </c>
      <c r="D11" s="181"/>
      <c r="E11" s="171"/>
      <c r="F11" s="183">
        <v>1</v>
      </c>
      <c r="G11" s="147" t="s">
        <v>1760</v>
      </c>
      <c r="H11" s="90">
        <f>COUNTIFS(B:B,"=Highly Advantageous",G:G,"=Function Not Available")</f>
        <v>0</v>
      </c>
      <c r="I11" s="83">
        <f t="shared" si="0"/>
        <v>1</v>
      </c>
      <c r="J11" s="84">
        <f t="shared" si="1"/>
        <v>0</v>
      </c>
      <c r="K11" s="85">
        <f t="shared" si="2"/>
        <v>0</v>
      </c>
    </row>
    <row r="12" spans="1:11" ht="45" customHeight="1" x14ac:dyDescent="0.2">
      <c r="A12" s="141" t="s">
        <v>1398</v>
      </c>
      <c r="B12" s="182" t="s">
        <v>579</v>
      </c>
      <c r="C12" s="151" t="s">
        <v>896</v>
      </c>
      <c r="D12" s="181"/>
      <c r="E12" s="171"/>
      <c r="F12" s="183"/>
      <c r="G12" s="147" t="s">
        <v>1760</v>
      </c>
      <c r="H12" s="90">
        <f>COUNTIFS(B:B,"=Highly Advantageous",G:G,"=Exception")</f>
        <v>0</v>
      </c>
      <c r="I12" s="83">
        <f t="shared" si="0"/>
        <v>1</v>
      </c>
      <c r="J12" s="84">
        <f t="shared" si="1"/>
        <v>0</v>
      </c>
      <c r="K12" s="85">
        <f t="shared" si="2"/>
        <v>0</v>
      </c>
    </row>
    <row r="13" spans="1:11" ht="48.75" customHeight="1" x14ac:dyDescent="0.2">
      <c r="A13" s="141" t="s">
        <v>1399</v>
      </c>
      <c r="B13" s="182" t="s">
        <v>579</v>
      </c>
      <c r="C13" s="151" t="s">
        <v>582</v>
      </c>
      <c r="D13" s="181"/>
      <c r="E13" s="171"/>
      <c r="F13" s="183">
        <v>1</v>
      </c>
      <c r="G13" s="147" t="s">
        <v>1760</v>
      </c>
      <c r="H13" s="115">
        <f>COUNTIFS(B:B,"=Advantageous",G:G,"=Select from Drop Down List")</f>
        <v>22</v>
      </c>
      <c r="I13" s="83">
        <f t="shared" si="0"/>
        <v>1</v>
      </c>
      <c r="J13" s="84">
        <f t="shared" si="1"/>
        <v>0</v>
      </c>
      <c r="K13" s="85">
        <f t="shared" si="2"/>
        <v>0</v>
      </c>
    </row>
    <row r="14" spans="1:11" ht="30" customHeight="1" x14ac:dyDescent="0.2">
      <c r="A14" s="141" t="s">
        <v>1400</v>
      </c>
      <c r="B14" s="182" t="s">
        <v>579</v>
      </c>
      <c r="C14" s="202" t="s">
        <v>583</v>
      </c>
      <c r="D14" s="181"/>
      <c r="E14" s="171"/>
      <c r="F14" s="183">
        <v>1</v>
      </c>
      <c r="G14" s="147" t="s">
        <v>1760</v>
      </c>
      <c r="H14" s="115">
        <f>COUNTIFS(B:B,"=Advantageous",G:G,"=Function Available")</f>
        <v>0</v>
      </c>
      <c r="I14" s="83">
        <f t="shared" si="0"/>
        <v>1</v>
      </c>
      <c r="J14" s="84">
        <f t="shared" si="1"/>
        <v>0</v>
      </c>
      <c r="K14" s="85">
        <f t="shared" si="2"/>
        <v>0</v>
      </c>
    </row>
    <row r="15" spans="1:11" ht="30" customHeight="1" x14ac:dyDescent="0.2">
      <c r="A15" s="141" t="s">
        <v>1401</v>
      </c>
      <c r="B15" s="182" t="s">
        <v>579</v>
      </c>
      <c r="C15" s="202" t="s">
        <v>584</v>
      </c>
      <c r="D15" s="181"/>
      <c r="E15" s="171"/>
      <c r="F15" s="183">
        <v>1</v>
      </c>
      <c r="G15" s="147" t="s">
        <v>1760</v>
      </c>
      <c r="H15" s="115">
        <f>COUNTIFS(B:B,"=Advantageous",G:G,"=Function Not Available")</f>
        <v>0</v>
      </c>
      <c r="I15" s="83">
        <f t="shared" si="0"/>
        <v>1</v>
      </c>
      <c r="J15" s="84">
        <f t="shared" si="1"/>
        <v>0</v>
      </c>
      <c r="K15" s="85">
        <f t="shared" si="2"/>
        <v>0</v>
      </c>
    </row>
    <row r="16" spans="1:11" ht="30" customHeight="1" x14ac:dyDescent="0.2">
      <c r="A16" s="141" t="s">
        <v>1402</v>
      </c>
      <c r="B16" s="182" t="s">
        <v>579</v>
      </c>
      <c r="C16" s="202" t="s">
        <v>585</v>
      </c>
      <c r="D16" s="181"/>
      <c r="E16" s="171"/>
      <c r="F16" s="183">
        <v>1</v>
      </c>
      <c r="G16" s="147" t="s">
        <v>1760</v>
      </c>
      <c r="H16" s="115">
        <f>COUNTIFS(B:B,"=Advantageous",G:G,"=Exception")</f>
        <v>0</v>
      </c>
      <c r="I16" s="83">
        <f t="shared" si="0"/>
        <v>1</v>
      </c>
      <c r="J16" s="84">
        <f t="shared" si="1"/>
        <v>0</v>
      </c>
      <c r="K16" s="85">
        <f t="shared" si="2"/>
        <v>0</v>
      </c>
    </row>
    <row r="17" spans="1:11" ht="30" customHeight="1" x14ac:dyDescent="0.2">
      <c r="A17" s="197" t="s">
        <v>1403</v>
      </c>
      <c r="B17" s="142" t="s">
        <v>579</v>
      </c>
      <c r="C17" s="202" t="s">
        <v>586</v>
      </c>
      <c r="D17" s="144"/>
      <c r="E17" s="171"/>
      <c r="F17" s="146">
        <v>1</v>
      </c>
      <c r="G17" s="147" t="s">
        <v>1760</v>
      </c>
      <c r="H17" s="89"/>
      <c r="I17" s="83">
        <f t="shared" si="0"/>
        <v>1</v>
      </c>
      <c r="J17" s="84">
        <f t="shared" si="1"/>
        <v>0</v>
      </c>
      <c r="K17" s="85">
        <f t="shared" si="2"/>
        <v>0</v>
      </c>
    </row>
    <row r="18" spans="1:11" ht="45" customHeight="1" x14ac:dyDescent="0.2">
      <c r="A18" s="197" t="s">
        <v>1404</v>
      </c>
      <c r="B18" s="142" t="s">
        <v>579</v>
      </c>
      <c r="C18" s="151" t="s">
        <v>587</v>
      </c>
      <c r="D18" s="144"/>
      <c r="E18" s="171"/>
      <c r="F18" s="146">
        <v>1</v>
      </c>
      <c r="G18" s="147" t="s">
        <v>1760</v>
      </c>
      <c r="H18" s="89"/>
      <c r="I18" s="83">
        <f t="shared" si="0"/>
        <v>1</v>
      </c>
      <c r="J18" s="84">
        <f t="shared" si="1"/>
        <v>0</v>
      </c>
      <c r="K18" s="85">
        <f t="shared" si="2"/>
        <v>0</v>
      </c>
    </row>
    <row r="19" spans="1:11" ht="30" customHeight="1" x14ac:dyDescent="0.2">
      <c r="A19" s="197" t="s">
        <v>1405</v>
      </c>
      <c r="B19" s="142" t="s">
        <v>579</v>
      </c>
      <c r="C19" s="151" t="s">
        <v>48</v>
      </c>
      <c r="D19" s="144"/>
      <c r="E19" s="171"/>
      <c r="F19" s="146">
        <v>1</v>
      </c>
      <c r="G19" s="147" t="s">
        <v>1760</v>
      </c>
      <c r="H19" s="89"/>
      <c r="I19" s="83">
        <f t="shared" si="0"/>
        <v>1</v>
      </c>
      <c r="J19" s="84">
        <f t="shared" si="1"/>
        <v>0</v>
      </c>
      <c r="K19" s="85">
        <f t="shared" si="2"/>
        <v>0</v>
      </c>
    </row>
    <row r="20" spans="1:11" ht="30" customHeight="1" x14ac:dyDescent="0.2">
      <c r="A20" s="197" t="s">
        <v>1406</v>
      </c>
      <c r="B20" s="142" t="s">
        <v>579</v>
      </c>
      <c r="C20" s="151" t="s">
        <v>588</v>
      </c>
      <c r="D20" s="144"/>
      <c r="E20" s="171"/>
      <c r="F20" s="146">
        <v>1</v>
      </c>
      <c r="G20" s="147" t="s">
        <v>1760</v>
      </c>
      <c r="H20" s="89"/>
      <c r="I20" s="83">
        <f t="shared" si="0"/>
        <v>1</v>
      </c>
      <c r="J20" s="84">
        <f t="shared" si="1"/>
        <v>0</v>
      </c>
      <c r="K20" s="85">
        <f t="shared" si="2"/>
        <v>0</v>
      </c>
    </row>
    <row r="21" spans="1:11" ht="48.75" customHeight="1" x14ac:dyDescent="0.2">
      <c r="A21" s="197" t="s">
        <v>1407</v>
      </c>
      <c r="B21" s="142" t="s">
        <v>579</v>
      </c>
      <c r="C21" s="148" t="s">
        <v>595</v>
      </c>
      <c r="D21" s="144"/>
      <c r="E21" s="171"/>
      <c r="F21" s="146">
        <v>1</v>
      </c>
      <c r="G21" s="147" t="s">
        <v>1760</v>
      </c>
      <c r="H21" s="89"/>
      <c r="I21" s="83">
        <f t="shared" si="0"/>
        <v>1</v>
      </c>
      <c r="J21" s="84">
        <f t="shared" si="1"/>
        <v>0</v>
      </c>
      <c r="K21" s="85">
        <f t="shared" si="2"/>
        <v>0</v>
      </c>
    </row>
    <row r="22" spans="1:11" ht="30" customHeight="1" x14ac:dyDescent="0.2">
      <c r="A22" s="197" t="s">
        <v>1408</v>
      </c>
      <c r="B22" s="142" t="s">
        <v>579</v>
      </c>
      <c r="C22" s="151" t="s">
        <v>271</v>
      </c>
      <c r="D22" s="144"/>
      <c r="E22" s="171"/>
      <c r="F22" s="146">
        <v>1</v>
      </c>
      <c r="G22" s="147" t="s">
        <v>1760</v>
      </c>
      <c r="H22" s="89"/>
      <c r="I22" s="83">
        <f t="shared" si="0"/>
        <v>1</v>
      </c>
      <c r="J22" s="84">
        <f t="shared" si="1"/>
        <v>0</v>
      </c>
      <c r="K22" s="85">
        <f t="shared" si="2"/>
        <v>0</v>
      </c>
    </row>
    <row r="23" spans="1:11" ht="30" customHeight="1" x14ac:dyDescent="0.2">
      <c r="A23" s="141" t="s">
        <v>1409</v>
      </c>
      <c r="B23" s="182" t="s">
        <v>579</v>
      </c>
      <c r="C23" s="151" t="s">
        <v>468</v>
      </c>
      <c r="D23" s="144"/>
      <c r="E23" s="171"/>
      <c r="F23" s="146">
        <v>1</v>
      </c>
      <c r="G23" s="147" t="s">
        <v>1760</v>
      </c>
      <c r="H23" s="91"/>
      <c r="I23" s="83">
        <f t="shared" si="0"/>
        <v>1</v>
      </c>
      <c r="J23" s="84">
        <f t="shared" si="1"/>
        <v>0</v>
      </c>
      <c r="K23" s="85">
        <f t="shared" si="2"/>
        <v>0</v>
      </c>
    </row>
    <row r="24" spans="1:11" ht="45" customHeight="1" x14ac:dyDescent="0.2">
      <c r="A24" s="141" t="s">
        <v>1410</v>
      </c>
      <c r="B24" s="182" t="s">
        <v>579</v>
      </c>
      <c r="C24" s="151" t="s">
        <v>589</v>
      </c>
      <c r="D24" s="181"/>
      <c r="E24" s="171"/>
      <c r="F24" s="183">
        <v>1</v>
      </c>
      <c r="G24" s="147" t="s">
        <v>1760</v>
      </c>
      <c r="I24" s="83">
        <f t="shared" si="0"/>
        <v>1</v>
      </c>
      <c r="J24" s="84">
        <f t="shared" si="1"/>
        <v>0</v>
      </c>
      <c r="K24" s="85">
        <f t="shared" si="2"/>
        <v>0</v>
      </c>
    </row>
    <row r="25" spans="1:11" ht="51" x14ac:dyDescent="0.2">
      <c r="A25" s="141" t="s">
        <v>1411</v>
      </c>
      <c r="B25" s="182" t="s">
        <v>579</v>
      </c>
      <c r="C25" s="195" t="s">
        <v>897</v>
      </c>
      <c r="D25" s="153"/>
      <c r="E25" s="171"/>
      <c r="F25" s="183"/>
      <c r="G25" s="147" t="s">
        <v>1760</v>
      </c>
      <c r="I25" s="83">
        <f t="shared" si="0"/>
        <v>1</v>
      </c>
      <c r="J25" s="84">
        <f t="shared" si="1"/>
        <v>0</v>
      </c>
      <c r="K25" s="85">
        <f t="shared" si="2"/>
        <v>0</v>
      </c>
    </row>
    <row r="26" spans="1:11" ht="25.5" x14ac:dyDescent="0.2">
      <c r="A26" s="141" t="s">
        <v>1412</v>
      </c>
      <c r="B26" s="182" t="s">
        <v>579</v>
      </c>
      <c r="C26" s="148" t="s">
        <v>874</v>
      </c>
      <c r="D26" s="153"/>
      <c r="E26" s="171"/>
      <c r="F26" s="177"/>
      <c r="G26" s="147" t="s">
        <v>1760</v>
      </c>
      <c r="I26" s="83">
        <f t="shared" si="0"/>
        <v>1</v>
      </c>
      <c r="J26" s="84">
        <f t="shared" si="1"/>
        <v>0</v>
      </c>
      <c r="K26" s="85">
        <f t="shared" si="2"/>
        <v>0</v>
      </c>
    </row>
  </sheetData>
  <sheetProtection algorithmName="SHA-512" hashValue="NhZAUcfkGfro8cmKdxgL5BJghq3yHlPhx9JU9Zia1uQXuMvIF+4npX/F4jXyo0SJgBz7MZzUQqx+3Ual2gbF3A==" saltValue="vqKH22yFAqbN0/d5MuuMIA==" spinCount="100000" sheet="1" objects="1" scenarios="1" formatRows="0"/>
  <mergeCells count="2">
    <mergeCell ref="B2:G2"/>
    <mergeCell ref="A1:A2"/>
  </mergeCells>
  <conditionalFormatting sqref="B3:B1048576">
    <cfRule type="cellIs" dxfId="264" priority="4" stopIfTrue="1" operator="equal">
      <formula>"Extremely Advantageous"</formula>
    </cfRule>
    <cfRule type="cellIs" dxfId="263" priority="5" stopIfTrue="1" operator="equal">
      <formula>"Highly Advantageous"</formula>
    </cfRule>
    <cfRule type="cellIs" dxfId="262" priority="13" operator="equal">
      <formula>"Mandatory"</formula>
    </cfRule>
    <cfRule type="cellIs" dxfId="261" priority="14" stopIfTrue="1" operator="equal">
      <formula>"Mandatory"</formula>
    </cfRule>
  </conditionalFormatting>
  <conditionalFormatting sqref="B4:B26">
    <cfRule type="cellIs" dxfId="260" priority="11" stopIfTrue="1" operator="equal">
      <formula>"Crucial"</formula>
    </cfRule>
    <cfRule type="cellIs" dxfId="259" priority="12" stopIfTrue="1" operator="equal">
      <formula>"Desirable"</formula>
    </cfRule>
  </conditionalFormatting>
  <conditionalFormatting sqref="B3">
    <cfRule type="cellIs" dxfId="258" priority="10" operator="equal">
      <formula>"Mandatory"</formula>
    </cfRule>
  </conditionalFormatting>
  <conditionalFormatting sqref="G5:G26">
    <cfRule type="cellIs" dxfId="257" priority="2" stopIfTrue="1" operator="equal">
      <formula>"Exception"</formula>
    </cfRule>
    <cfRule type="cellIs" dxfId="256" priority="3" stopIfTrue="1" operator="equal">
      <formula>"Select from Drop Down List"</formula>
    </cfRule>
  </conditionalFormatting>
  <dataValidations count="4">
    <dataValidation allowBlank="1" showInputMessage="1" showErrorMessage="1" errorTitle="Invalid specification type" error="Please enter a Specification type from the drop-down list." sqref="B4"/>
    <dataValidation type="list" allowBlank="1" showInputMessage="1" showErrorMessage="1" errorTitle="Invalid specification type" error="Please enter a Specification type from the drop-down list." sqref="B5:B26">
      <formula1>SpecType</formula1>
    </dataValidation>
    <dataValidation type="list" allowBlank="1" showInputMessage="1" showErrorMessage="1" sqref="E5:E26">
      <formula1>Existing</formula1>
    </dataValidation>
    <dataValidation type="list" allowBlank="1" showInputMessage="1" showErrorMessage="1" sqref="G5:G26">
      <formula1>Availability</formula1>
    </dataValidation>
  </dataValidations>
  <pageMargins left="0.25" right="0.25" top="0.5" bottom="0.75" header="0" footer="0.3"/>
  <pageSetup scale="70"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pageSetUpPr fitToPage="1"/>
  </sheetPr>
  <dimension ref="A1:K69"/>
  <sheetViews>
    <sheetView zoomScale="90" zoomScaleNormal="90" workbookViewId="0">
      <pane ySplit="3" topLeftCell="A4" activePane="bottomLeft" state="frozen"/>
      <selection pane="bottomLeft" activeCell="A4" sqref="A4:XFD4"/>
    </sheetView>
  </sheetViews>
  <sheetFormatPr defaultRowHeight="15" x14ac:dyDescent="0.2"/>
  <cols>
    <col min="1" max="1" width="11.7109375" style="131" customWidth="1"/>
    <col min="2" max="2" width="14.7109375" style="131" customWidth="1"/>
    <col min="3" max="4" width="65.7109375" style="134" customWidth="1"/>
    <col min="5" max="6" width="6.7109375" style="134" hidden="1" customWidth="1"/>
    <col min="7" max="7" width="30.7109375" style="134" customWidth="1"/>
    <col min="8" max="11" width="9.140625" style="4" hidden="1" customWidth="1"/>
    <col min="12" max="12" width="9.140625" style="4" customWidth="1"/>
    <col min="13" max="16384" width="9.140625" style="4"/>
  </cols>
  <sheetData>
    <row r="1" spans="1:11" ht="25.5" customHeight="1" x14ac:dyDescent="0.2">
      <c r="A1" s="523"/>
      <c r="B1" s="443" t="s">
        <v>1868</v>
      </c>
      <c r="C1" s="444"/>
      <c r="D1" s="135"/>
      <c r="E1" s="445"/>
      <c r="F1" s="446"/>
      <c r="G1" s="446"/>
    </row>
    <row r="2" spans="1:11" ht="123.75" customHeight="1" thickBot="1" x14ac:dyDescent="0.25">
      <c r="A2" s="523"/>
      <c r="B2" s="522" t="s">
        <v>1869</v>
      </c>
      <c r="C2" s="522"/>
      <c r="D2" s="522"/>
      <c r="E2" s="522"/>
      <c r="F2" s="522"/>
      <c r="G2" s="522"/>
    </row>
    <row r="3" spans="1:11" s="6" customFormat="1" ht="40.5" customHeight="1" thickBot="1" x14ac:dyDescent="0.3">
      <c r="A3" s="452" t="s">
        <v>3</v>
      </c>
      <c r="B3" s="452" t="s">
        <v>41</v>
      </c>
      <c r="C3" s="452" t="s">
        <v>1878</v>
      </c>
      <c r="D3" s="452" t="str">
        <f>'Support Data'!A24</f>
        <v>Vendor Work Area</v>
      </c>
      <c r="E3" s="455" t="str">
        <f>'Support Data'!A43</f>
        <v>Existing Functionality</v>
      </c>
      <c r="F3" s="455" t="s">
        <v>42</v>
      </c>
      <c r="G3" s="452" t="str">
        <f>'Support Data'!A21</f>
        <v>Availability</v>
      </c>
      <c r="H3" s="61" t="s">
        <v>73</v>
      </c>
      <c r="I3" s="62" t="s">
        <v>540</v>
      </c>
      <c r="J3" s="62" t="s">
        <v>541</v>
      </c>
      <c r="K3" s="62" t="s">
        <v>507</v>
      </c>
    </row>
    <row r="4" spans="1:11" s="6" customFormat="1" ht="15" customHeight="1" x14ac:dyDescent="0.2">
      <c r="A4" s="166" t="s">
        <v>665</v>
      </c>
      <c r="B4" s="196"/>
      <c r="C4" s="168"/>
      <c r="D4" s="139"/>
      <c r="E4" s="139"/>
      <c r="F4" s="139"/>
      <c r="G4" s="204"/>
      <c r="H4" s="88">
        <f>COUNTA(B5:B69)</f>
        <v>59</v>
      </c>
      <c r="I4" s="81"/>
      <c r="J4" s="82"/>
      <c r="K4" s="81">
        <f>SUM(K5:K69)</f>
        <v>0</v>
      </c>
    </row>
    <row r="5" spans="1:11" s="6" customFormat="1" ht="30" customHeight="1" x14ac:dyDescent="0.2">
      <c r="A5" s="207" t="s">
        <v>1528</v>
      </c>
      <c r="B5" s="182" t="s">
        <v>579</v>
      </c>
      <c r="C5" s="143" t="s">
        <v>892</v>
      </c>
      <c r="D5" s="143"/>
      <c r="E5" s="171"/>
      <c r="F5" s="208"/>
      <c r="G5" s="147" t="s">
        <v>1760</v>
      </c>
      <c r="H5" s="82">
        <f>COUNTIF(G:G,"=Select from Drop Down List")</f>
        <v>59</v>
      </c>
      <c r="I5" s="83">
        <f t="shared" ref="I5:I68" si="0">IF(NOT(ISBLANK($B5)),VLOOKUP($B5,SpecData,2,FALSE),"")</f>
        <v>1</v>
      </c>
      <c r="J5" s="84">
        <f t="shared" ref="J5:J68" si="1">VLOOKUP(G5,AvailabilityData,2,FALSE)</f>
        <v>0</v>
      </c>
      <c r="K5" s="85">
        <f>I5*J5</f>
        <v>0</v>
      </c>
    </row>
    <row r="6" spans="1:11" s="6" customFormat="1" ht="30" customHeight="1" x14ac:dyDescent="0.2">
      <c r="A6" s="209"/>
      <c r="B6" s="210"/>
      <c r="C6" s="186" t="s">
        <v>1066</v>
      </c>
      <c r="D6" s="185"/>
      <c r="E6" s="210"/>
      <c r="F6" s="210"/>
      <c r="G6" s="211"/>
      <c r="H6" s="82">
        <f>COUNTIF(G:G,"=Function Available")</f>
        <v>0</v>
      </c>
      <c r="I6" s="83"/>
      <c r="J6" s="84"/>
      <c r="K6" s="85"/>
    </row>
    <row r="7" spans="1:11" s="6" customFormat="1" ht="30" customHeight="1" x14ac:dyDescent="0.2">
      <c r="A7" s="207" t="s">
        <v>1529</v>
      </c>
      <c r="B7" s="182" t="s">
        <v>579</v>
      </c>
      <c r="C7" s="212" t="s">
        <v>1852</v>
      </c>
      <c r="D7" s="142"/>
      <c r="E7" s="171"/>
      <c r="F7" s="213"/>
      <c r="G7" s="147" t="s">
        <v>1760</v>
      </c>
      <c r="H7" s="82">
        <f>COUNTIF(F:G,"=Function Not Available")</f>
        <v>0</v>
      </c>
      <c r="I7" s="83">
        <f t="shared" si="0"/>
        <v>1</v>
      </c>
      <c r="J7" s="84">
        <f t="shared" si="1"/>
        <v>0</v>
      </c>
      <c r="K7" s="85">
        <f>I7*J7</f>
        <v>0</v>
      </c>
    </row>
    <row r="8" spans="1:11" s="6" customFormat="1" ht="30" customHeight="1" x14ac:dyDescent="0.2">
      <c r="A8" s="207" t="s">
        <v>1530</v>
      </c>
      <c r="B8" s="182" t="s">
        <v>579</v>
      </c>
      <c r="C8" s="212" t="s">
        <v>1853</v>
      </c>
      <c r="D8" s="142"/>
      <c r="E8" s="171"/>
      <c r="F8" s="213"/>
      <c r="G8" s="147" t="s">
        <v>1760</v>
      </c>
      <c r="H8" s="82">
        <f>COUNTIF(G:G,"=Exception")</f>
        <v>0</v>
      </c>
      <c r="I8" s="83">
        <f t="shared" si="0"/>
        <v>1</v>
      </c>
      <c r="J8" s="84">
        <f t="shared" si="1"/>
        <v>0</v>
      </c>
      <c r="K8" s="85">
        <f>I8*J8</f>
        <v>0</v>
      </c>
    </row>
    <row r="9" spans="1:11" s="6" customFormat="1" ht="30" customHeight="1" x14ac:dyDescent="0.2">
      <c r="A9" s="207" t="s">
        <v>1531</v>
      </c>
      <c r="B9" s="182" t="s">
        <v>579</v>
      </c>
      <c r="C9" s="212" t="s">
        <v>1854</v>
      </c>
      <c r="D9" s="142"/>
      <c r="E9" s="171"/>
      <c r="F9" s="213"/>
      <c r="G9" s="147" t="s">
        <v>1760</v>
      </c>
      <c r="H9" s="90">
        <f>COUNTIFS(B:B,"=Needed",G:G,"=Select from Drop Down List")</f>
        <v>0</v>
      </c>
      <c r="I9" s="83">
        <f t="shared" si="0"/>
        <v>1</v>
      </c>
      <c r="J9" s="84">
        <f t="shared" si="1"/>
        <v>0</v>
      </c>
      <c r="K9" s="85">
        <f>I9*J9</f>
        <v>0</v>
      </c>
    </row>
    <row r="10" spans="1:11" s="6" customFormat="1" ht="30" customHeight="1" x14ac:dyDescent="0.2">
      <c r="A10" s="207" t="s">
        <v>1532</v>
      </c>
      <c r="B10" s="182" t="s">
        <v>579</v>
      </c>
      <c r="C10" s="212" t="s">
        <v>1856</v>
      </c>
      <c r="D10" s="142"/>
      <c r="E10" s="171"/>
      <c r="F10" s="213"/>
      <c r="G10" s="147" t="s">
        <v>1760</v>
      </c>
      <c r="H10" s="90">
        <f>COUNTIFS(B:B,"=Needed",G:G,"=Function Available")</f>
        <v>0</v>
      </c>
      <c r="I10" s="83">
        <f t="shared" si="0"/>
        <v>1</v>
      </c>
      <c r="J10" s="84">
        <f t="shared" si="1"/>
        <v>0</v>
      </c>
      <c r="K10" s="85">
        <f>I10*J10</f>
        <v>0</v>
      </c>
    </row>
    <row r="11" spans="1:11" s="6" customFormat="1" ht="30" customHeight="1" x14ac:dyDescent="0.2">
      <c r="A11" s="207" t="s">
        <v>1533</v>
      </c>
      <c r="B11" s="207" t="s">
        <v>579</v>
      </c>
      <c r="C11" s="214" t="s">
        <v>1855</v>
      </c>
      <c r="D11" s="215"/>
      <c r="E11" s="216"/>
      <c r="F11" s="217"/>
      <c r="G11" s="218" t="s">
        <v>1760</v>
      </c>
      <c r="H11" s="90">
        <f>COUNTIFS(B:B,"=Needed",G:G,"=Function Not Available")</f>
        <v>0</v>
      </c>
      <c r="I11" s="83">
        <f t="shared" si="0"/>
        <v>1</v>
      </c>
      <c r="J11" s="84">
        <f t="shared" si="1"/>
        <v>0</v>
      </c>
      <c r="K11" s="85">
        <f>I11*J11</f>
        <v>0</v>
      </c>
    </row>
    <row r="12" spans="1:11" ht="15" customHeight="1" x14ac:dyDescent="0.2">
      <c r="A12" s="184"/>
      <c r="B12" s="196"/>
      <c r="C12" s="137" t="s">
        <v>914</v>
      </c>
      <c r="D12" s="137"/>
      <c r="E12" s="137"/>
      <c r="F12" s="137"/>
      <c r="G12" s="219"/>
      <c r="H12" s="90">
        <f>COUNTIFS(B:B,"=Needed",G:G,"=Exception")</f>
        <v>0</v>
      </c>
      <c r="I12" s="83"/>
      <c r="J12" s="84"/>
      <c r="K12" s="85"/>
    </row>
    <row r="13" spans="1:11" ht="30" customHeight="1" x14ac:dyDescent="0.2">
      <c r="A13" s="215" t="s">
        <v>1534</v>
      </c>
      <c r="B13" s="142" t="s">
        <v>579</v>
      </c>
      <c r="C13" s="191" t="s">
        <v>428</v>
      </c>
      <c r="D13" s="220"/>
      <c r="E13" s="221"/>
      <c r="F13" s="220"/>
      <c r="G13" s="222" t="s">
        <v>1760</v>
      </c>
      <c r="H13" s="115">
        <f>COUNTIFS(B:B,"=Advantageous",G:G,"=Select from Drop Down List")</f>
        <v>59</v>
      </c>
      <c r="I13" s="83">
        <f t="shared" si="0"/>
        <v>1</v>
      </c>
      <c r="J13" s="84">
        <f t="shared" si="1"/>
        <v>0</v>
      </c>
      <c r="K13" s="85">
        <f>I13*J13</f>
        <v>0</v>
      </c>
    </row>
    <row r="14" spans="1:11" ht="30" customHeight="1" x14ac:dyDescent="0.2">
      <c r="A14" s="207" t="s">
        <v>1535</v>
      </c>
      <c r="B14" s="182" t="s">
        <v>579</v>
      </c>
      <c r="C14" s="194" t="s">
        <v>660</v>
      </c>
      <c r="D14" s="148"/>
      <c r="E14" s="171"/>
      <c r="F14" s="148"/>
      <c r="G14" s="147" t="s">
        <v>1760</v>
      </c>
      <c r="H14" s="115">
        <f>COUNTIFS(B:B,"=Advantageous",G:G,"=Function Available")</f>
        <v>0</v>
      </c>
      <c r="I14" s="83">
        <f t="shared" si="0"/>
        <v>1</v>
      </c>
      <c r="J14" s="84">
        <f t="shared" si="1"/>
        <v>0</v>
      </c>
      <c r="K14" s="85">
        <f>I14*J14</f>
        <v>0</v>
      </c>
    </row>
    <row r="15" spans="1:11" ht="30" customHeight="1" x14ac:dyDescent="0.2">
      <c r="A15" s="207" t="s">
        <v>1536</v>
      </c>
      <c r="B15" s="207" t="s">
        <v>579</v>
      </c>
      <c r="C15" s="223" t="s">
        <v>661</v>
      </c>
      <c r="D15" s="224"/>
      <c r="E15" s="216"/>
      <c r="F15" s="224"/>
      <c r="G15" s="218" t="s">
        <v>1760</v>
      </c>
      <c r="H15" s="115">
        <f>COUNTIFS(B:B,"=Advantageous",G:G,"=Function Not Available")</f>
        <v>0</v>
      </c>
      <c r="I15" s="83">
        <f t="shared" si="0"/>
        <v>1</v>
      </c>
      <c r="J15" s="84">
        <f t="shared" si="1"/>
        <v>0</v>
      </c>
      <c r="K15" s="85">
        <f>I15*J15</f>
        <v>0</v>
      </c>
    </row>
    <row r="16" spans="1:11" ht="30" customHeight="1" x14ac:dyDescent="0.2">
      <c r="A16" s="184"/>
      <c r="B16" s="196"/>
      <c r="C16" s="137" t="s">
        <v>914</v>
      </c>
      <c r="D16" s="137"/>
      <c r="E16" s="137"/>
      <c r="F16" s="137"/>
      <c r="G16" s="219"/>
      <c r="H16" s="115">
        <f>COUNTIFS(B:B,"=Advantageous",G:G,"=Exception")</f>
        <v>0</v>
      </c>
      <c r="I16" s="83"/>
      <c r="J16" s="84"/>
      <c r="K16" s="85"/>
    </row>
    <row r="17" spans="1:11" ht="30" customHeight="1" x14ac:dyDescent="0.2">
      <c r="A17" s="215" t="s">
        <v>1537</v>
      </c>
      <c r="B17" s="142" t="s">
        <v>579</v>
      </c>
      <c r="C17" s="191" t="s">
        <v>1067</v>
      </c>
      <c r="D17" s="220"/>
      <c r="E17" s="221"/>
      <c r="F17" s="220"/>
      <c r="G17" s="222" t="s">
        <v>1760</v>
      </c>
      <c r="I17" s="83">
        <f t="shared" si="0"/>
        <v>1</v>
      </c>
      <c r="J17" s="84">
        <f t="shared" si="1"/>
        <v>0</v>
      </c>
      <c r="K17" s="85">
        <f t="shared" ref="K17:K28" si="2">I17*J17</f>
        <v>0</v>
      </c>
    </row>
    <row r="18" spans="1:11" ht="30" customHeight="1" x14ac:dyDescent="0.2">
      <c r="A18" s="207" t="s">
        <v>1538</v>
      </c>
      <c r="B18" s="182" t="s">
        <v>579</v>
      </c>
      <c r="C18" s="194" t="s">
        <v>1068</v>
      </c>
      <c r="D18" s="148"/>
      <c r="E18" s="171"/>
      <c r="F18" s="148"/>
      <c r="G18" s="147" t="s">
        <v>1760</v>
      </c>
      <c r="I18" s="83">
        <f t="shared" si="0"/>
        <v>1</v>
      </c>
      <c r="J18" s="84">
        <f t="shared" si="1"/>
        <v>0</v>
      </c>
      <c r="K18" s="85">
        <f t="shared" si="2"/>
        <v>0</v>
      </c>
    </row>
    <row r="19" spans="1:11" ht="30" customHeight="1" x14ac:dyDescent="0.2">
      <c r="A19" s="207" t="s">
        <v>1539</v>
      </c>
      <c r="B19" s="182" t="s">
        <v>579</v>
      </c>
      <c r="C19" s="194" t="s">
        <v>1069</v>
      </c>
      <c r="D19" s="148"/>
      <c r="E19" s="171"/>
      <c r="F19" s="148"/>
      <c r="G19" s="147" t="s">
        <v>1760</v>
      </c>
      <c r="I19" s="83">
        <f t="shared" si="0"/>
        <v>1</v>
      </c>
      <c r="J19" s="84">
        <f t="shared" si="1"/>
        <v>0</v>
      </c>
      <c r="K19" s="85">
        <f t="shared" si="2"/>
        <v>0</v>
      </c>
    </row>
    <row r="20" spans="1:11" ht="30" customHeight="1" x14ac:dyDescent="0.2">
      <c r="A20" s="207" t="s">
        <v>1540</v>
      </c>
      <c r="B20" s="182" t="s">
        <v>579</v>
      </c>
      <c r="C20" s="194" t="s">
        <v>1070</v>
      </c>
      <c r="D20" s="148"/>
      <c r="E20" s="171"/>
      <c r="F20" s="148"/>
      <c r="G20" s="147" t="s">
        <v>1760</v>
      </c>
      <c r="I20" s="83">
        <f t="shared" si="0"/>
        <v>1</v>
      </c>
      <c r="J20" s="84">
        <f t="shared" si="1"/>
        <v>0</v>
      </c>
      <c r="K20" s="85">
        <f t="shared" si="2"/>
        <v>0</v>
      </c>
    </row>
    <row r="21" spans="1:11" ht="30" customHeight="1" x14ac:dyDescent="0.2">
      <c r="A21" s="207" t="s">
        <v>1541</v>
      </c>
      <c r="B21" s="182" t="s">
        <v>579</v>
      </c>
      <c r="C21" s="194" t="s">
        <v>1076</v>
      </c>
      <c r="D21" s="148"/>
      <c r="E21" s="171"/>
      <c r="F21" s="148"/>
      <c r="G21" s="147" t="s">
        <v>1760</v>
      </c>
      <c r="I21" s="83">
        <f t="shared" si="0"/>
        <v>1</v>
      </c>
      <c r="J21" s="84">
        <f t="shared" si="1"/>
        <v>0</v>
      </c>
      <c r="K21" s="85">
        <f t="shared" si="2"/>
        <v>0</v>
      </c>
    </row>
    <row r="22" spans="1:11" ht="30" customHeight="1" x14ac:dyDescent="0.2">
      <c r="A22" s="207" t="s">
        <v>1542</v>
      </c>
      <c r="B22" s="182" t="s">
        <v>579</v>
      </c>
      <c r="C22" s="194" t="s">
        <v>1071</v>
      </c>
      <c r="D22" s="148"/>
      <c r="E22" s="171"/>
      <c r="F22" s="148"/>
      <c r="G22" s="147" t="s">
        <v>1760</v>
      </c>
      <c r="I22" s="83">
        <f t="shared" si="0"/>
        <v>1</v>
      </c>
      <c r="J22" s="84">
        <f t="shared" si="1"/>
        <v>0</v>
      </c>
      <c r="K22" s="85">
        <f t="shared" si="2"/>
        <v>0</v>
      </c>
    </row>
    <row r="23" spans="1:11" ht="30" customHeight="1" x14ac:dyDescent="0.2">
      <c r="A23" s="207" t="s">
        <v>1543</v>
      </c>
      <c r="B23" s="182" t="s">
        <v>579</v>
      </c>
      <c r="C23" s="194" t="s">
        <v>1072</v>
      </c>
      <c r="D23" s="148"/>
      <c r="E23" s="171"/>
      <c r="F23" s="148"/>
      <c r="G23" s="147" t="s">
        <v>1760</v>
      </c>
      <c r="I23" s="83">
        <f t="shared" si="0"/>
        <v>1</v>
      </c>
      <c r="J23" s="84">
        <f t="shared" si="1"/>
        <v>0</v>
      </c>
      <c r="K23" s="85">
        <f t="shared" si="2"/>
        <v>0</v>
      </c>
    </row>
    <row r="24" spans="1:11" ht="30" customHeight="1" x14ac:dyDescent="0.2">
      <c r="A24" s="207" t="s">
        <v>1544</v>
      </c>
      <c r="B24" s="182" t="s">
        <v>579</v>
      </c>
      <c r="C24" s="194" t="s">
        <v>1075</v>
      </c>
      <c r="D24" s="148"/>
      <c r="E24" s="171"/>
      <c r="F24" s="148"/>
      <c r="G24" s="147" t="s">
        <v>1760</v>
      </c>
      <c r="I24" s="83">
        <f t="shared" si="0"/>
        <v>1</v>
      </c>
      <c r="J24" s="84">
        <f t="shared" si="1"/>
        <v>0</v>
      </c>
      <c r="K24" s="85">
        <f t="shared" si="2"/>
        <v>0</v>
      </c>
    </row>
    <row r="25" spans="1:11" ht="30" customHeight="1" x14ac:dyDescent="0.2">
      <c r="A25" s="207" t="s">
        <v>1545</v>
      </c>
      <c r="B25" s="182" t="s">
        <v>579</v>
      </c>
      <c r="C25" s="194" t="s">
        <v>1849</v>
      </c>
      <c r="D25" s="148"/>
      <c r="E25" s="171"/>
      <c r="F25" s="148"/>
      <c r="G25" s="147" t="s">
        <v>1760</v>
      </c>
      <c r="I25" s="83">
        <f t="shared" si="0"/>
        <v>1</v>
      </c>
      <c r="J25" s="84">
        <f t="shared" si="1"/>
        <v>0</v>
      </c>
      <c r="K25" s="85">
        <f t="shared" si="2"/>
        <v>0</v>
      </c>
    </row>
    <row r="26" spans="1:11" ht="30" customHeight="1" x14ac:dyDescent="0.2">
      <c r="A26" s="207" t="s">
        <v>1546</v>
      </c>
      <c r="B26" s="182" t="s">
        <v>579</v>
      </c>
      <c r="C26" s="148" t="s">
        <v>662</v>
      </c>
      <c r="D26" s="148"/>
      <c r="E26" s="171"/>
      <c r="F26" s="148"/>
      <c r="G26" s="147" t="s">
        <v>1760</v>
      </c>
      <c r="I26" s="83">
        <f t="shared" si="0"/>
        <v>1</v>
      </c>
      <c r="J26" s="84">
        <f t="shared" si="1"/>
        <v>0</v>
      </c>
      <c r="K26" s="85">
        <f t="shared" si="2"/>
        <v>0</v>
      </c>
    </row>
    <row r="27" spans="1:11" ht="30" customHeight="1" x14ac:dyDescent="0.2">
      <c r="A27" s="207" t="s">
        <v>1547</v>
      </c>
      <c r="B27" s="182" t="s">
        <v>579</v>
      </c>
      <c r="C27" s="148" t="s">
        <v>1078</v>
      </c>
      <c r="D27" s="148"/>
      <c r="E27" s="171"/>
      <c r="F27" s="148"/>
      <c r="G27" s="147" t="s">
        <v>1760</v>
      </c>
      <c r="I27" s="83">
        <f t="shared" si="0"/>
        <v>1</v>
      </c>
      <c r="J27" s="84">
        <f t="shared" si="1"/>
        <v>0</v>
      </c>
      <c r="K27" s="85">
        <f t="shared" si="2"/>
        <v>0</v>
      </c>
    </row>
    <row r="28" spans="1:11" ht="30" customHeight="1" x14ac:dyDescent="0.2">
      <c r="A28" s="207" t="s">
        <v>1548</v>
      </c>
      <c r="B28" s="207" t="s">
        <v>579</v>
      </c>
      <c r="C28" s="224" t="s">
        <v>663</v>
      </c>
      <c r="D28" s="224"/>
      <c r="E28" s="216"/>
      <c r="F28" s="224"/>
      <c r="G28" s="218" t="s">
        <v>1760</v>
      </c>
      <c r="I28" s="83">
        <f t="shared" si="0"/>
        <v>1</v>
      </c>
      <c r="J28" s="84">
        <f t="shared" si="1"/>
        <v>0</v>
      </c>
      <c r="K28" s="85">
        <f t="shared" si="2"/>
        <v>0</v>
      </c>
    </row>
    <row r="29" spans="1:11" ht="15" customHeight="1" x14ac:dyDescent="0.2">
      <c r="A29" s="184"/>
      <c r="B29" s="196"/>
      <c r="C29" s="137" t="s">
        <v>668</v>
      </c>
      <c r="D29" s="137"/>
      <c r="E29" s="137"/>
      <c r="F29" s="137"/>
      <c r="G29" s="219"/>
      <c r="I29" s="83"/>
      <c r="J29" s="84"/>
      <c r="K29" s="85"/>
    </row>
    <row r="30" spans="1:11" ht="30" customHeight="1" x14ac:dyDescent="0.2">
      <c r="A30" s="215" t="s">
        <v>1549</v>
      </c>
      <c r="B30" s="142" t="s">
        <v>579</v>
      </c>
      <c r="C30" s="191" t="s">
        <v>664</v>
      </c>
      <c r="D30" s="220"/>
      <c r="E30" s="221"/>
      <c r="F30" s="220"/>
      <c r="G30" s="222" t="s">
        <v>1760</v>
      </c>
      <c r="I30" s="83">
        <f t="shared" si="0"/>
        <v>1</v>
      </c>
      <c r="J30" s="84">
        <f t="shared" si="1"/>
        <v>0</v>
      </c>
      <c r="K30" s="85">
        <f t="shared" ref="K30:K53" si="3">I30*J30</f>
        <v>0</v>
      </c>
    </row>
    <row r="31" spans="1:11" ht="30" customHeight="1" x14ac:dyDescent="0.2">
      <c r="A31" s="207" t="s">
        <v>1550</v>
      </c>
      <c r="B31" s="182" t="s">
        <v>579</v>
      </c>
      <c r="C31" s="194" t="s">
        <v>665</v>
      </c>
      <c r="D31" s="148"/>
      <c r="E31" s="171"/>
      <c r="F31" s="148"/>
      <c r="G31" s="147" t="s">
        <v>1760</v>
      </c>
      <c r="I31" s="83">
        <f t="shared" si="0"/>
        <v>1</v>
      </c>
      <c r="J31" s="84">
        <f t="shared" si="1"/>
        <v>0</v>
      </c>
      <c r="K31" s="85">
        <f t="shared" si="3"/>
        <v>0</v>
      </c>
    </row>
    <row r="32" spans="1:11" ht="30" customHeight="1" x14ac:dyDescent="0.2">
      <c r="A32" s="207" t="s">
        <v>1551</v>
      </c>
      <c r="B32" s="182" t="s">
        <v>579</v>
      </c>
      <c r="C32" s="194" t="s">
        <v>666</v>
      </c>
      <c r="D32" s="148"/>
      <c r="E32" s="171"/>
      <c r="F32" s="148"/>
      <c r="G32" s="147" t="s">
        <v>1760</v>
      </c>
      <c r="I32" s="83">
        <f t="shared" si="0"/>
        <v>1</v>
      </c>
      <c r="J32" s="84">
        <f t="shared" si="1"/>
        <v>0</v>
      </c>
      <c r="K32" s="85">
        <f t="shared" si="3"/>
        <v>0</v>
      </c>
    </row>
    <row r="33" spans="1:11" ht="30" customHeight="1" x14ac:dyDescent="0.2">
      <c r="A33" s="207" t="s">
        <v>1552</v>
      </c>
      <c r="B33" s="182" t="s">
        <v>579</v>
      </c>
      <c r="C33" s="194" t="s">
        <v>667</v>
      </c>
      <c r="D33" s="148"/>
      <c r="E33" s="171"/>
      <c r="F33" s="148"/>
      <c r="G33" s="147" t="s">
        <v>1760</v>
      </c>
      <c r="I33" s="83">
        <f t="shared" si="0"/>
        <v>1</v>
      </c>
      <c r="J33" s="84">
        <f t="shared" si="1"/>
        <v>0</v>
      </c>
      <c r="K33" s="85">
        <f t="shared" si="3"/>
        <v>0</v>
      </c>
    </row>
    <row r="34" spans="1:11" ht="30" customHeight="1" x14ac:dyDescent="0.2">
      <c r="A34" s="207" t="s">
        <v>1553</v>
      </c>
      <c r="B34" s="182" t="s">
        <v>579</v>
      </c>
      <c r="C34" s="148" t="s">
        <v>1077</v>
      </c>
      <c r="D34" s="225"/>
      <c r="E34" s="171"/>
      <c r="F34" s="225"/>
      <c r="G34" s="147" t="s">
        <v>1760</v>
      </c>
      <c r="I34" s="83">
        <f t="shared" si="0"/>
        <v>1</v>
      </c>
      <c r="J34" s="84">
        <f t="shared" si="1"/>
        <v>0</v>
      </c>
      <c r="K34" s="85">
        <f t="shared" si="3"/>
        <v>0</v>
      </c>
    </row>
    <row r="35" spans="1:11" ht="30" customHeight="1" x14ac:dyDescent="0.2">
      <c r="A35" s="207" t="s">
        <v>1554</v>
      </c>
      <c r="B35" s="182" t="s">
        <v>579</v>
      </c>
      <c r="C35" s="148" t="s">
        <v>915</v>
      </c>
      <c r="D35" s="225"/>
      <c r="E35" s="171"/>
      <c r="F35" s="225"/>
      <c r="G35" s="147" t="s">
        <v>1760</v>
      </c>
      <c r="I35" s="83">
        <f t="shared" si="0"/>
        <v>1</v>
      </c>
      <c r="J35" s="84">
        <f t="shared" si="1"/>
        <v>0</v>
      </c>
      <c r="K35" s="85">
        <f t="shared" si="3"/>
        <v>0</v>
      </c>
    </row>
    <row r="36" spans="1:11" ht="30" customHeight="1" x14ac:dyDescent="0.2">
      <c r="A36" s="207" t="s">
        <v>1555</v>
      </c>
      <c r="B36" s="182" t="s">
        <v>579</v>
      </c>
      <c r="C36" s="226" t="s">
        <v>920</v>
      </c>
      <c r="D36" s="148"/>
      <c r="E36" s="171"/>
      <c r="F36" s="148"/>
      <c r="G36" s="147" t="s">
        <v>1760</v>
      </c>
      <c r="I36" s="83">
        <f t="shared" si="0"/>
        <v>1</v>
      </c>
      <c r="J36" s="84">
        <f t="shared" si="1"/>
        <v>0</v>
      </c>
      <c r="K36" s="85">
        <f t="shared" si="3"/>
        <v>0</v>
      </c>
    </row>
    <row r="37" spans="1:11" ht="30" customHeight="1" x14ac:dyDescent="0.2">
      <c r="A37" s="207" t="s">
        <v>1556</v>
      </c>
      <c r="B37" s="182" t="s">
        <v>579</v>
      </c>
      <c r="C37" s="226" t="s">
        <v>669</v>
      </c>
      <c r="D37" s="148"/>
      <c r="E37" s="171"/>
      <c r="F37" s="148"/>
      <c r="G37" s="147" t="s">
        <v>1760</v>
      </c>
      <c r="I37" s="83">
        <f t="shared" si="0"/>
        <v>1</v>
      </c>
      <c r="J37" s="84">
        <f t="shared" si="1"/>
        <v>0</v>
      </c>
      <c r="K37" s="85">
        <f t="shared" si="3"/>
        <v>0</v>
      </c>
    </row>
    <row r="38" spans="1:11" ht="30" customHeight="1" x14ac:dyDescent="0.2">
      <c r="A38" s="207" t="s">
        <v>1557</v>
      </c>
      <c r="B38" s="182" t="s">
        <v>579</v>
      </c>
      <c r="C38" s="226" t="s">
        <v>917</v>
      </c>
      <c r="D38" s="148"/>
      <c r="E38" s="171"/>
      <c r="F38" s="148"/>
      <c r="G38" s="147" t="s">
        <v>1760</v>
      </c>
      <c r="I38" s="83">
        <f t="shared" si="0"/>
        <v>1</v>
      </c>
      <c r="J38" s="84">
        <f t="shared" si="1"/>
        <v>0</v>
      </c>
      <c r="K38" s="85">
        <f t="shared" si="3"/>
        <v>0</v>
      </c>
    </row>
    <row r="39" spans="1:11" ht="45" customHeight="1" x14ac:dyDescent="0.2">
      <c r="A39" s="207" t="s">
        <v>1558</v>
      </c>
      <c r="B39" s="182" t="s">
        <v>579</v>
      </c>
      <c r="C39" s="226" t="s">
        <v>918</v>
      </c>
      <c r="D39" s="148"/>
      <c r="E39" s="171"/>
      <c r="F39" s="148"/>
      <c r="G39" s="147" t="s">
        <v>1760</v>
      </c>
      <c r="I39" s="83">
        <f t="shared" si="0"/>
        <v>1</v>
      </c>
      <c r="J39" s="84">
        <f t="shared" si="1"/>
        <v>0</v>
      </c>
      <c r="K39" s="85">
        <f t="shared" si="3"/>
        <v>0</v>
      </c>
    </row>
    <row r="40" spans="1:11" ht="45" customHeight="1" x14ac:dyDescent="0.2">
      <c r="A40" s="207" t="s">
        <v>1559</v>
      </c>
      <c r="B40" s="182" t="s">
        <v>579</v>
      </c>
      <c r="C40" s="226" t="s">
        <v>919</v>
      </c>
      <c r="D40" s="148"/>
      <c r="E40" s="171"/>
      <c r="F40" s="148"/>
      <c r="G40" s="147" t="s">
        <v>1760</v>
      </c>
      <c r="I40" s="83">
        <f t="shared" si="0"/>
        <v>1</v>
      </c>
      <c r="J40" s="84">
        <f t="shared" si="1"/>
        <v>0</v>
      </c>
      <c r="K40" s="85">
        <f t="shared" si="3"/>
        <v>0</v>
      </c>
    </row>
    <row r="41" spans="1:11" ht="30" customHeight="1" x14ac:dyDescent="0.2">
      <c r="A41" s="207" t="s">
        <v>1560</v>
      </c>
      <c r="B41" s="182" t="s">
        <v>579</v>
      </c>
      <c r="C41" s="226" t="s">
        <v>670</v>
      </c>
      <c r="D41" s="148"/>
      <c r="E41" s="171"/>
      <c r="F41" s="148"/>
      <c r="G41" s="147" t="s">
        <v>1760</v>
      </c>
      <c r="I41" s="83">
        <f t="shared" si="0"/>
        <v>1</v>
      </c>
      <c r="J41" s="84">
        <f t="shared" si="1"/>
        <v>0</v>
      </c>
      <c r="K41" s="85">
        <f t="shared" si="3"/>
        <v>0</v>
      </c>
    </row>
    <row r="42" spans="1:11" ht="30" customHeight="1" x14ac:dyDescent="0.2">
      <c r="A42" s="207" t="s">
        <v>1561</v>
      </c>
      <c r="B42" s="182" t="s">
        <v>579</v>
      </c>
      <c r="C42" s="226" t="s">
        <v>659</v>
      </c>
      <c r="D42" s="148"/>
      <c r="E42" s="171"/>
      <c r="F42" s="148"/>
      <c r="G42" s="147" t="s">
        <v>1760</v>
      </c>
      <c r="I42" s="83">
        <f t="shared" si="0"/>
        <v>1</v>
      </c>
      <c r="J42" s="84">
        <f t="shared" si="1"/>
        <v>0</v>
      </c>
      <c r="K42" s="85">
        <f t="shared" si="3"/>
        <v>0</v>
      </c>
    </row>
    <row r="43" spans="1:11" ht="25.5" x14ac:dyDescent="0.2">
      <c r="A43" s="207" t="s">
        <v>1562</v>
      </c>
      <c r="B43" s="182" t="s">
        <v>579</v>
      </c>
      <c r="C43" s="226" t="s">
        <v>671</v>
      </c>
      <c r="D43" s="148"/>
      <c r="E43" s="171"/>
      <c r="F43" s="148"/>
      <c r="G43" s="147" t="s">
        <v>1760</v>
      </c>
      <c r="I43" s="83">
        <f t="shared" si="0"/>
        <v>1</v>
      </c>
      <c r="J43" s="84">
        <f t="shared" si="1"/>
        <v>0</v>
      </c>
      <c r="K43" s="85">
        <f t="shared" si="3"/>
        <v>0</v>
      </c>
    </row>
    <row r="44" spans="1:11" ht="25.5" x14ac:dyDescent="0.2">
      <c r="A44" s="207" t="s">
        <v>1563</v>
      </c>
      <c r="B44" s="182" t="s">
        <v>579</v>
      </c>
      <c r="C44" s="226" t="s">
        <v>672</v>
      </c>
      <c r="D44" s="148"/>
      <c r="E44" s="171"/>
      <c r="F44" s="148"/>
      <c r="G44" s="147" t="s">
        <v>1760</v>
      </c>
      <c r="I44" s="83">
        <f t="shared" si="0"/>
        <v>1</v>
      </c>
      <c r="J44" s="84">
        <f t="shared" si="1"/>
        <v>0</v>
      </c>
      <c r="K44" s="85">
        <f t="shared" si="3"/>
        <v>0</v>
      </c>
    </row>
    <row r="45" spans="1:11" ht="38.25" x14ac:dyDescent="0.2">
      <c r="A45" s="207" t="s">
        <v>1564</v>
      </c>
      <c r="B45" s="182" t="s">
        <v>579</v>
      </c>
      <c r="C45" s="226" t="s">
        <v>1081</v>
      </c>
      <c r="D45" s="148"/>
      <c r="E45" s="171"/>
      <c r="F45" s="148"/>
      <c r="G45" s="147" t="s">
        <v>1760</v>
      </c>
      <c r="I45" s="83">
        <f t="shared" si="0"/>
        <v>1</v>
      </c>
      <c r="J45" s="84">
        <f t="shared" si="1"/>
        <v>0</v>
      </c>
      <c r="K45" s="85">
        <f t="shared" si="3"/>
        <v>0</v>
      </c>
    </row>
    <row r="46" spans="1:11" ht="38.25" x14ac:dyDescent="0.2">
      <c r="A46" s="207" t="s">
        <v>1565</v>
      </c>
      <c r="B46" s="182" t="s">
        <v>579</v>
      </c>
      <c r="C46" s="226" t="s">
        <v>1080</v>
      </c>
      <c r="D46" s="148"/>
      <c r="E46" s="171"/>
      <c r="F46" s="148"/>
      <c r="G46" s="147" t="s">
        <v>1760</v>
      </c>
      <c r="I46" s="83">
        <f t="shared" si="0"/>
        <v>1</v>
      </c>
      <c r="J46" s="84">
        <f t="shared" si="1"/>
        <v>0</v>
      </c>
      <c r="K46" s="85">
        <f t="shared" si="3"/>
        <v>0</v>
      </c>
    </row>
    <row r="47" spans="1:11" ht="51" x14ac:dyDescent="0.2">
      <c r="A47" s="207" t="s">
        <v>1566</v>
      </c>
      <c r="B47" s="182" t="s">
        <v>579</v>
      </c>
      <c r="C47" s="226" t="s">
        <v>1083</v>
      </c>
      <c r="D47" s="148"/>
      <c r="E47" s="171"/>
      <c r="F47" s="148"/>
      <c r="G47" s="147" t="s">
        <v>1760</v>
      </c>
      <c r="I47" s="83">
        <f t="shared" si="0"/>
        <v>1</v>
      </c>
      <c r="J47" s="84">
        <f t="shared" si="1"/>
        <v>0</v>
      </c>
      <c r="K47" s="85">
        <f t="shared" si="3"/>
        <v>0</v>
      </c>
    </row>
    <row r="48" spans="1:11" ht="38.25" x14ac:dyDescent="0.2">
      <c r="A48" s="207" t="s">
        <v>1567</v>
      </c>
      <c r="B48" s="182" t="s">
        <v>579</v>
      </c>
      <c r="C48" s="226" t="s">
        <v>1082</v>
      </c>
      <c r="D48" s="148"/>
      <c r="E48" s="171"/>
      <c r="F48" s="148"/>
      <c r="G48" s="147" t="s">
        <v>1760</v>
      </c>
      <c r="I48" s="83">
        <f t="shared" si="0"/>
        <v>1</v>
      </c>
      <c r="J48" s="84">
        <f t="shared" si="1"/>
        <v>0</v>
      </c>
      <c r="K48" s="85">
        <f t="shared" si="3"/>
        <v>0</v>
      </c>
    </row>
    <row r="49" spans="1:11" ht="25.5" x14ac:dyDescent="0.2">
      <c r="A49" s="207" t="s">
        <v>1568</v>
      </c>
      <c r="B49" s="182" t="s">
        <v>579</v>
      </c>
      <c r="C49" s="226" t="s">
        <v>1079</v>
      </c>
      <c r="D49" s="148"/>
      <c r="E49" s="171"/>
      <c r="F49" s="148"/>
      <c r="G49" s="147" t="s">
        <v>1760</v>
      </c>
      <c r="I49" s="83">
        <f t="shared" si="0"/>
        <v>1</v>
      </c>
      <c r="J49" s="84">
        <f t="shared" si="1"/>
        <v>0</v>
      </c>
      <c r="K49" s="85">
        <f t="shared" si="3"/>
        <v>0</v>
      </c>
    </row>
    <row r="50" spans="1:11" ht="25.5" x14ac:dyDescent="0.2">
      <c r="A50" s="207" t="s">
        <v>1569</v>
      </c>
      <c r="B50" s="182" t="s">
        <v>579</v>
      </c>
      <c r="C50" s="226" t="s">
        <v>1380</v>
      </c>
      <c r="D50" s="148"/>
      <c r="E50" s="171"/>
      <c r="F50" s="148"/>
      <c r="G50" s="147" t="s">
        <v>1760</v>
      </c>
      <c r="I50" s="83">
        <f t="shared" si="0"/>
        <v>1</v>
      </c>
      <c r="J50" s="84">
        <f t="shared" si="1"/>
        <v>0</v>
      </c>
      <c r="K50" s="85">
        <f t="shared" si="3"/>
        <v>0</v>
      </c>
    </row>
    <row r="51" spans="1:11" ht="25.5" x14ac:dyDescent="0.2">
      <c r="A51" s="207" t="s">
        <v>1570</v>
      </c>
      <c r="B51" s="182" t="s">
        <v>579</v>
      </c>
      <c r="C51" s="227" t="s">
        <v>1381</v>
      </c>
      <c r="D51" s="148"/>
      <c r="E51" s="171"/>
      <c r="F51" s="148"/>
      <c r="G51" s="147" t="s">
        <v>1760</v>
      </c>
      <c r="I51" s="83">
        <f t="shared" si="0"/>
        <v>1</v>
      </c>
      <c r="J51" s="84">
        <f t="shared" si="1"/>
        <v>0</v>
      </c>
      <c r="K51" s="85">
        <f t="shared" si="3"/>
        <v>0</v>
      </c>
    </row>
    <row r="52" spans="1:11" ht="25.5" x14ac:dyDescent="0.2">
      <c r="A52" s="207" t="s">
        <v>1571</v>
      </c>
      <c r="B52" s="182" t="s">
        <v>579</v>
      </c>
      <c r="C52" s="228" t="s">
        <v>916</v>
      </c>
      <c r="D52" s="228"/>
      <c r="E52" s="171"/>
      <c r="F52" s="228"/>
      <c r="G52" s="147" t="s">
        <v>1760</v>
      </c>
      <c r="I52" s="83">
        <f t="shared" si="0"/>
        <v>1</v>
      </c>
      <c r="J52" s="84">
        <f t="shared" si="1"/>
        <v>0</v>
      </c>
      <c r="K52" s="85">
        <f t="shared" si="3"/>
        <v>0</v>
      </c>
    </row>
    <row r="53" spans="1:11" ht="25.5" x14ac:dyDescent="0.2">
      <c r="A53" s="207" t="s">
        <v>1572</v>
      </c>
      <c r="B53" s="207" t="s">
        <v>579</v>
      </c>
      <c r="C53" s="229" t="s">
        <v>1085</v>
      </c>
      <c r="D53" s="229"/>
      <c r="E53" s="216"/>
      <c r="F53" s="230"/>
      <c r="G53" s="218" t="s">
        <v>1760</v>
      </c>
      <c r="I53" s="83">
        <f t="shared" si="0"/>
        <v>1</v>
      </c>
      <c r="J53" s="84">
        <f t="shared" si="1"/>
        <v>0</v>
      </c>
      <c r="K53" s="85">
        <f t="shared" si="3"/>
        <v>0</v>
      </c>
    </row>
    <row r="54" spans="1:11" ht="25.5" x14ac:dyDescent="0.2">
      <c r="A54" s="184"/>
      <c r="B54" s="196"/>
      <c r="C54" s="137" t="s">
        <v>1086</v>
      </c>
      <c r="D54" s="137"/>
      <c r="E54" s="137"/>
      <c r="F54" s="137"/>
      <c r="G54" s="219"/>
      <c r="I54" s="83"/>
      <c r="J54" s="84"/>
      <c r="K54" s="85"/>
    </row>
    <row r="55" spans="1:11" ht="30" customHeight="1" x14ac:dyDescent="0.2">
      <c r="A55" s="207" t="s">
        <v>1573</v>
      </c>
      <c r="B55" s="182" t="s">
        <v>579</v>
      </c>
      <c r="C55" s="194" t="s">
        <v>1848</v>
      </c>
      <c r="D55" s="148"/>
      <c r="E55" s="171"/>
      <c r="F55" s="148"/>
      <c r="G55" s="147" t="s">
        <v>1760</v>
      </c>
      <c r="I55" s="83">
        <f t="shared" si="0"/>
        <v>1</v>
      </c>
      <c r="J55" s="84">
        <f t="shared" si="1"/>
        <v>0</v>
      </c>
      <c r="K55" s="85">
        <f t="shared" ref="K55:K62" si="4">I55*J55</f>
        <v>0</v>
      </c>
    </row>
    <row r="56" spans="1:11" ht="30" customHeight="1" x14ac:dyDescent="0.2">
      <c r="A56" s="207" t="s">
        <v>1574</v>
      </c>
      <c r="B56" s="182" t="s">
        <v>579</v>
      </c>
      <c r="C56" s="194" t="s">
        <v>1847</v>
      </c>
      <c r="D56" s="148"/>
      <c r="E56" s="171"/>
      <c r="F56" s="148"/>
      <c r="G56" s="147" t="s">
        <v>1760</v>
      </c>
      <c r="I56" s="83">
        <f t="shared" si="0"/>
        <v>1</v>
      </c>
      <c r="J56" s="84">
        <f t="shared" si="1"/>
        <v>0</v>
      </c>
      <c r="K56" s="85">
        <f t="shared" si="4"/>
        <v>0</v>
      </c>
    </row>
    <row r="57" spans="1:11" ht="30" customHeight="1" x14ac:dyDescent="0.2">
      <c r="A57" s="207" t="s">
        <v>1575</v>
      </c>
      <c r="B57" s="182" t="s">
        <v>579</v>
      </c>
      <c r="C57" s="194" t="s">
        <v>1846</v>
      </c>
      <c r="D57" s="148"/>
      <c r="E57" s="171"/>
      <c r="F57" s="148"/>
      <c r="G57" s="147" t="s">
        <v>1760</v>
      </c>
      <c r="I57" s="83">
        <f t="shared" si="0"/>
        <v>1</v>
      </c>
      <c r="J57" s="84">
        <f t="shared" si="1"/>
        <v>0</v>
      </c>
      <c r="K57" s="85">
        <f t="shared" si="4"/>
        <v>0</v>
      </c>
    </row>
    <row r="58" spans="1:11" ht="30" customHeight="1" x14ac:dyDescent="0.2">
      <c r="A58" s="207" t="s">
        <v>1576</v>
      </c>
      <c r="B58" s="182" t="s">
        <v>579</v>
      </c>
      <c r="C58" s="194" t="s">
        <v>1845</v>
      </c>
      <c r="D58" s="148"/>
      <c r="E58" s="171"/>
      <c r="F58" s="148"/>
      <c r="G58" s="147" t="s">
        <v>1760</v>
      </c>
      <c r="I58" s="83">
        <f t="shared" si="0"/>
        <v>1</v>
      </c>
      <c r="J58" s="84">
        <f t="shared" si="1"/>
        <v>0</v>
      </c>
      <c r="K58" s="85">
        <f t="shared" si="4"/>
        <v>0</v>
      </c>
    </row>
    <row r="59" spans="1:11" ht="30" customHeight="1" x14ac:dyDescent="0.2">
      <c r="A59" s="207" t="s">
        <v>1577</v>
      </c>
      <c r="B59" s="182" t="s">
        <v>579</v>
      </c>
      <c r="C59" s="194" t="s">
        <v>1844</v>
      </c>
      <c r="D59" s="148"/>
      <c r="E59" s="171"/>
      <c r="F59" s="148"/>
      <c r="G59" s="147" t="s">
        <v>1760</v>
      </c>
      <c r="I59" s="83">
        <f t="shared" si="0"/>
        <v>1</v>
      </c>
      <c r="J59" s="84">
        <f t="shared" si="1"/>
        <v>0</v>
      </c>
      <c r="K59" s="85">
        <f t="shared" si="4"/>
        <v>0</v>
      </c>
    </row>
    <row r="60" spans="1:11" ht="30" customHeight="1" x14ac:dyDescent="0.2">
      <c r="A60" s="207" t="s">
        <v>1578</v>
      </c>
      <c r="B60" s="182" t="s">
        <v>579</v>
      </c>
      <c r="C60" s="194" t="s">
        <v>1843</v>
      </c>
      <c r="D60" s="148"/>
      <c r="E60" s="171"/>
      <c r="F60" s="148"/>
      <c r="G60" s="147" t="s">
        <v>1760</v>
      </c>
      <c r="I60" s="83">
        <f t="shared" si="0"/>
        <v>1</v>
      </c>
      <c r="J60" s="84">
        <f t="shared" si="1"/>
        <v>0</v>
      </c>
      <c r="K60" s="85">
        <f t="shared" si="4"/>
        <v>0</v>
      </c>
    </row>
    <row r="61" spans="1:11" ht="30" customHeight="1" x14ac:dyDescent="0.2">
      <c r="A61" s="207" t="s">
        <v>1579</v>
      </c>
      <c r="B61" s="182" t="s">
        <v>579</v>
      </c>
      <c r="C61" s="194" t="s">
        <v>1842</v>
      </c>
      <c r="D61" s="148"/>
      <c r="E61" s="171"/>
      <c r="F61" s="148"/>
      <c r="G61" s="147" t="s">
        <v>1760</v>
      </c>
      <c r="I61" s="83">
        <f t="shared" si="0"/>
        <v>1</v>
      </c>
      <c r="J61" s="84">
        <f t="shared" si="1"/>
        <v>0</v>
      </c>
      <c r="K61" s="85">
        <f t="shared" si="4"/>
        <v>0</v>
      </c>
    </row>
    <row r="62" spans="1:11" ht="45" customHeight="1" x14ac:dyDescent="0.2">
      <c r="A62" s="207" t="s">
        <v>1580</v>
      </c>
      <c r="B62" s="182" t="s">
        <v>579</v>
      </c>
      <c r="C62" s="231" t="s">
        <v>1379</v>
      </c>
      <c r="D62" s="224"/>
      <c r="E62" s="171"/>
      <c r="F62" s="148"/>
      <c r="G62" s="147" t="s">
        <v>1760</v>
      </c>
      <c r="I62" s="83">
        <f t="shared" si="0"/>
        <v>1</v>
      </c>
      <c r="J62" s="84">
        <f t="shared" si="1"/>
        <v>0</v>
      </c>
      <c r="K62" s="85">
        <f t="shared" si="4"/>
        <v>0</v>
      </c>
    </row>
    <row r="63" spans="1:11" ht="30" customHeight="1" x14ac:dyDescent="0.2">
      <c r="A63" s="184"/>
      <c r="B63" s="196"/>
      <c r="C63" s="137" t="s">
        <v>1073</v>
      </c>
      <c r="D63" s="219"/>
      <c r="E63" s="137"/>
      <c r="F63" s="137"/>
      <c r="G63" s="219"/>
      <c r="I63" s="83"/>
      <c r="J63" s="84"/>
      <c r="K63" s="85"/>
    </row>
    <row r="64" spans="1:11" ht="30" customHeight="1" x14ac:dyDescent="0.2">
      <c r="A64" s="215" t="s">
        <v>1581</v>
      </c>
      <c r="B64" s="182" t="s">
        <v>579</v>
      </c>
      <c r="C64" s="191" t="s">
        <v>1074</v>
      </c>
      <c r="D64" s="220"/>
      <c r="E64" s="171"/>
      <c r="F64" s="148"/>
      <c r="G64" s="147" t="s">
        <v>1760</v>
      </c>
      <c r="I64" s="83">
        <f t="shared" si="0"/>
        <v>1</v>
      </c>
      <c r="J64" s="84">
        <f t="shared" si="1"/>
        <v>0</v>
      </c>
      <c r="K64" s="85">
        <f t="shared" ref="K64:K69" si="5">I64*J64</f>
        <v>0</v>
      </c>
    </row>
    <row r="65" spans="1:11" ht="30" customHeight="1" x14ac:dyDescent="0.2">
      <c r="A65" s="207" t="s">
        <v>1582</v>
      </c>
      <c r="B65" s="182" t="s">
        <v>579</v>
      </c>
      <c r="C65" s="194" t="s">
        <v>1841</v>
      </c>
      <c r="D65" s="148"/>
      <c r="E65" s="171"/>
      <c r="F65" s="148"/>
      <c r="G65" s="147" t="s">
        <v>1760</v>
      </c>
      <c r="I65" s="83">
        <f t="shared" si="0"/>
        <v>1</v>
      </c>
      <c r="J65" s="84">
        <f t="shared" si="1"/>
        <v>0</v>
      </c>
      <c r="K65" s="85">
        <f t="shared" si="5"/>
        <v>0</v>
      </c>
    </row>
    <row r="66" spans="1:11" ht="30" customHeight="1" x14ac:dyDescent="0.2">
      <c r="A66" s="207" t="s">
        <v>1583</v>
      </c>
      <c r="B66" s="182" t="s">
        <v>579</v>
      </c>
      <c r="C66" s="154" t="s">
        <v>1378</v>
      </c>
      <c r="D66" s="148"/>
      <c r="E66" s="171"/>
      <c r="F66" s="148"/>
      <c r="G66" s="147" t="s">
        <v>1760</v>
      </c>
      <c r="I66" s="83">
        <f t="shared" si="0"/>
        <v>1</v>
      </c>
      <c r="J66" s="84">
        <f t="shared" si="1"/>
        <v>0</v>
      </c>
      <c r="K66" s="85">
        <f t="shared" si="5"/>
        <v>0</v>
      </c>
    </row>
    <row r="67" spans="1:11" ht="38.25" x14ac:dyDescent="0.2">
      <c r="A67" s="207" t="s">
        <v>1584</v>
      </c>
      <c r="B67" s="182" t="s">
        <v>579</v>
      </c>
      <c r="C67" s="148" t="s">
        <v>1089</v>
      </c>
      <c r="D67" s="148"/>
      <c r="E67" s="171"/>
      <c r="F67" s="148"/>
      <c r="G67" s="147" t="s">
        <v>1760</v>
      </c>
      <c r="I67" s="83">
        <f t="shared" si="0"/>
        <v>1</v>
      </c>
      <c r="J67" s="84">
        <f t="shared" si="1"/>
        <v>0</v>
      </c>
      <c r="K67" s="85">
        <f t="shared" si="5"/>
        <v>0</v>
      </c>
    </row>
    <row r="68" spans="1:11" ht="25.5" x14ac:dyDescent="0.2">
      <c r="A68" s="207" t="s">
        <v>1585</v>
      </c>
      <c r="B68" s="182" t="s">
        <v>579</v>
      </c>
      <c r="C68" s="148" t="s">
        <v>1087</v>
      </c>
      <c r="D68" s="148"/>
      <c r="E68" s="171"/>
      <c r="F68" s="148"/>
      <c r="G68" s="147" t="s">
        <v>1760</v>
      </c>
      <c r="I68" s="83">
        <f t="shared" si="0"/>
        <v>1</v>
      </c>
      <c r="J68" s="84">
        <f t="shared" si="1"/>
        <v>0</v>
      </c>
      <c r="K68" s="85">
        <f t="shared" si="5"/>
        <v>0</v>
      </c>
    </row>
    <row r="69" spans="1:11" ht="38.25" x14ac:dyDescent="0.2">
      <c r="A69" s="182" t="s">
        <v>1586</v>
      </c>
      <c r="B69" s="182" t="s">
        <v>579</v>
      </c>
      <c r="C69" s="148" t="s">
        <v>1088</v>
      </c>
      <c r="D69" s="148"/>
      <c r="E69" s="171"/>
      <c r="F69" s="148"/>
      <c r="G69" s="147" t="s">
        <v>1760</v>
      </c>
      <c r="I69" s="83">
        <f>IF(NOT(ISBLANK($B69)),VLOOKUP($B69,SpecData,2,FALSE),"")</f>
        <v>1</v>
      </c>
      <c r="J69" s="84">
        <f>VLOOKUP(G69,AvailabilityData,2,FALSE)</f>
        <v>0</v>
      </c>
      <c r="K69" s="85">
        <f t="shared" si="5"/>
        <v>0</v>
      </c>
    </row>
  </sheetData>
  <sheetProtection formatRows="0"/>
  <mergeCells count="2">
    <mergeCell ref="B2:G2"/>
    <mergeCell ref="A1:A2"/>
  </mergeCells>
  <conditionalFormatting sqref="B3 B6 B12 B16 B29 B54 B63 B70:B65545">
    <cfRule type="cellIs" dxfId="255" priority="172" operator="equal">
      <formula>"Mandatory"</formula>
    </cfRule>
    <cfRule type="cellIs" dxfId="254" priority="173" stopIfTrue="1" operator="equal">
      <formula>"Mandatory"</formula>
    </cfRule>
  </conditionalFormatting>
  <conditionalFormatting sqref="B3 B6">
    <cfRule type="cellIs" dxfId="253" priority="171" operator="equal">
      <formula>"Mandatory"</formula>
    </cfRule>
  </conditionalFormatting>
  <conditionalFormatting sqref="G5">
    <cfRule type="cellIs" dxfId="252" priority="20" stopIfTrue="1" operator="equal">
      <formula>"Exception"</formula>
    </cfRule>
    <cfRule type="cellIs" dxfId="251" priority="21" stopIfTrue="1" operator="equal">
      <formula>"Select from Drop Down List"</formula>
    </cfRule>
  </conditionalFormatting>
  <conditionalFormatting sqref="G7:G11">
    <cfRule type="cellIs" dxfId="250" priority="18" stopIfTrue="1" operator="equal">
      <formula>"Exception"</formula>
    </cfRule>
    <cfRule type="cellIs" dxfId="249" priority="19" stopIfTrue="1" operator="equal">
      <formula>"Select from Drop Down List"</formula>
    </cfRule>
  </conditionalFormatting>
  <conditionalFormatting sqref="G13:G15">
    <cfRule type="cellIs" dxfId="248" priority="16" stopIfTrue="1" operator="equal">
      <formula>"Exception"</formula>
    </cfRule>
    <cfRule type="cellIs" dxfId="247" priority="17" stopIfTrue="1" operator="equal">
      <formula>"Select from Drop Down List"</formula>
    </cfRule>
  </conditionalFormatting>
  <conditionalFormatting sqref="G64:G69">
    <cfRule type="cellIs" dxfId="246" priority="8" stopIfTrue="1" operator="equal">
      <formula>"Exception"</formula>
    </cfRule>
    <cfRule type="cellIs" dxfId="245" priority="9" stopIfTrue="1" operator="equal">
      <formula>"Select from Drop Down List"</formula>
    </cfRule>
  </conditionalFormatting>
  <conditionalFormatting sqref="G17:G28">
    <cfRule type="cellIs" dxfId="244" priority="14" stopIfTrue="1" operator="equal">
      <formula>"Exception"</formula>
    </cfRule>
    <cfRule type="cellIs" dxfId="243" priority="15" stopIfTrue="1" operator="equal">
      <formula>"Select from Drop Down List"</formula>
    </cfRule>
  </conditionalFormatting>
  <conditionalFormatting sqref="G30:G53">
    <cfRule type="cellIs" dxfId="242" priority="12" stopIfTrue="1" operator="equal">
      <formula>"Exception"</formula>
    </cfRule>
    <cfRule type="cellIs" dxfId="241" priority="13" stopIfTrue="1" operator="equal">
      <formula>"Select from Drop Down List"</formula>
    </cfRule>
  </conditionalFormatting>
  <conditionalFormatting sqref="G55:G62">
    <cfRule type="cellIs" dxfId="240" priority="10" stopIfTrue="1" operator="equal">
      <formula>"Exception"</formula>
    </cfRule>
    <cfRule type="cellIs" dxfId="239" priority="11" stopIfTrue="1" operator="equal">
      <formula>"Select from Drop Down List"</formula>
    </cfRule>
  </conditionalFormatting>
  <dataValidations disablePrompts="1" count="4">
    <dataValidation type="list" allowBlank="1" showInputMessage="1" showErrorMessage="1" errorTitle="Invalid specification type" error="Please enter a Specification type from the drop-down list." sqref="B55:B62 B13:B15 B7:B11 B5 B17:B28 B30:B53 B64:B69">
      <formula1>SpecType</formula1>
    </dataValidation>
    <dataValidation type="list" allowBlank="1" showInputMessage="1" showErrorMessage="1" sqref="E5 E7:E11 E13:E15 E17:E28 E30:E53 E55:E62 E64:E69">
      <formula1>Existing</formula1>
    </dataValidation>
    <dataValidation type="list" allowBlank="1" showInputMessage="1" showErrorMessage="1" sqref="G5 G7:G11 G13:G15 G17:G28 G30:G53 G55:G62 G64:G69">
      <formula1>Availability</formula1>
    </dataValidation>
    <dataValidation allowBlank="1" showInputMessage="1" showErrorMessage="1" errorTitle="Invalid specification type" error="Please enter a Specification type from the drop-down list." sqref="B4"/>
  </dataValidations>
  <printOptions horizontalCentered="1"/>
  <pageMargins left="0.25" right="0.25" top="0.5" bottom="0.75" header="0" footer="0.3"/>
  <pageSetup scale="72" fitToHeight="0" orientation="landscape" r:id="rId1"/>
  <headerFooter alignWithMargins="0">
    <oddFooter>&amp;L&amp;"Arial,Regular"&amp;10RFP for Computer Aided Dispatch Software, Hardware, and 
Implementation and Maintenance Services
INTERFACE FUNCTIONAL REQUIREMENTS&amp;C&amp;"Arial,Regular"&amp;10CAD to CAD Interface Requirements&amp;R&amp;"Arial,Regular"&amp;10Page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K51"/>
  <sheetViews>
    <sheetView zoomScale="90" zoomScaleNormal="90" zoomScalePageLayoutView="90" workbookViewId="0">
      <pane ySplit="3" topLeftCell="A4" activePane="bottomLeft" state="frozen"/>
      <selection activeCell="C5" sqref="C5"/>
      <selection pane="bottomLeft" activeCell="C5" sqref="C5"/>
    </sheetView>
  </sheetViews>
  <sheetFormatPr defaultRowHeight="15" x14ac:dyDescent="0.2"/>
  <cols>
    <col min="1" max="1" width="11.7109375" style="131" customWidth="1"/>
    <col min="2" max="2" width="14.7109375" style="131" customWidth="1"/>
    <col min="3" max="3" width="65.7109375" style="134" customWidth="1"/>
    <col min="4" max="4" width="65.7109375" style="135" customWidth="1"/>
    <col min="5" max="6" width="6.7109375" style="132" hidden="1" customWidth="1"/>
    <col min="7" max="7" width="30.7109375" style="132" customWidth="1"/>
    <col min="8" max="11" width="9.140625" style="82" hidden="1" customWidth="1"/>
    <col min="12" max="12" width="9.140625" style="82" customWidth="1"/>
    <col min="13" max="16384" width="9.140625" style="82"/>
  </cols>
  <sheetData>
    <row r="1" spans="1:11" ht="25.5" customHeight="1" x14ac:dyDescent="0.2">
      <c r="A1" s="523"/>
      <c r="B1" s="443" t="s">
        <v>1868</v>
      </c>
      <c r="C1" s="444"/>
      <c r="E1" s="445"/>
      <c r="F1" s="446"/>
      <c r="G1" s="446"/>
    </row>
    <row r="2" spans="1:11" ht="135" customHeight="1" thickBot="1" x14ac:dyDescent="0.25">
      <c r="A2" s="523"/>
      <c r="B2" s="522" t="s">
        <v>1869</v>
      </c>
      <c r="C2" s="522"/>
      <c r="D2" s="522"/>
      <c r="E2" s="522"/>
      <c r="F2" s="522"/>
      <c r="G2" s="522"/>
    </row>
    <row r="3" spans="1:11" s="79" customFormat="1" ht="44.25" customHeight="1" thickBot="1" x14ac:dyDescent="0.3">
      <c r="A3" s="452" t="s">
        <v>3</v>
      </c>
      <c r="B3" s="452" t="s">
        <v>41</v>
      </c>
      <c r="C3" s="452" t="s">
        <v>1879</v>
      </c>
      <c r="D3" s="453" t="str">
        <f>'Support Data'!A24</f>
        <v>Vendor Work Area</v>
      </c>
      <c r="E3" s="454" t="str">
        <f>'Support Data'!A43</f>
        <v>Existing Functionality</v>
      </c>
      <c r="F3" s="454" t="s">
        <v>42</v>
      </c>
      <c r="G3" s="453" t="str">
        <f>'Support Data'!A21</f>
        <v>Availability</v>
      </c>
      <c r="H3" s="77" t="s">
        <v>73</v>
      </c>
      <c r="I3" s="78" t="s">
        <v>540</v>
      </c>
      <c r="J3" s="78" t="s">
        <v>541</v>
      </c>
      <c r="K3" s="78" t="s">
        <v>507</v>
      </c>
    </row>
    <row r="4" spans="1:11" x14ac:dyDescent="0.2">
      <c r="A4" s="166" t="s">
        <v>751</v>
      </c>
      <c r="B4" s="232"/>
      <c r="C4" s="168"/>
      <c r="D4" s="139"/>
      <c r="E4" s="139"/>
      <c r="F4" s="139"/>
      <c r="G4" s="204"/>
      <c r="H4" s="88">
        <f>COUNTA(B5:B51)</f>
        <v>42</v>
      </c>
      <c r="I4" s="81"/>
      <c r="K4" s="88">
        <f>SUM(K5:K51)</f>
        <v>0</v>
      </c>
    </row>
    <row r="5" spans="1:11" ht="38.25" x14ac:dyDescent="0.2">
      <c r="A5" s="141" t="s">
        <v>116</v>
      </c>
      <c r="B5" s="182" t="s">
        <v>579</v>
      </c>
      <c r="C5" s="151" t="s">
        <v>898</v>
      </c>
      <c r="D5" s="181"/>
      <c r="E5" s="171"/>
      <c r="F5" s="181"/>
      <c r="G5" s="147" t="s">
        <v>1760</v>
      </c>
      <c r="H5" s="82">
        <f>COUNTIF(G:G,"=Select from Drop Down List")</f>
        <v>42</v>
      </c>
      <c r="I5" s="83">
        <f t="shared" ref="I5:I51" si="0">IF(NOT(ISBLANK($B5)),VLOOKUP($B5,SpecData,2,FALSE),"")</f>
        <v>1</v>
      </c>
      <c r="J5" s="84">
        <f t="shared" ref="J5:J51" si="1">VLOOKUP(G5,AvailabilityData,2,FALSE)</f>
        <v>0</v>
      </c>
      <c r="K5" s="85">
        <f>I5*J5</f>
        <v>0</v>
      </c>
    </row>
    <row r="6" spans="1:11" ht="25.5" x14ac:dyDescent="0.2">
      <c r="A6" s="141" t="s">
        <v>117</v>
      </c>
      <c r="B6" s="182" t="s">
        <v>579</v>
      </c>
      <c r="C6" s="151" t="s">
        <v>900</v>
      </c>
      <c r="D6" s="181"/>
      <c r="E6" s="171"/>
      <c r="F6" s="181"/>
      <c r="G6" s="147" t="s">
        <v>1760</v>
      </c>
      <c r="H6" s="82">
        <f>COUNTIF(G:G,"=Function Available")</f>
        <v>0</v>
      </c>
      <c r="I6" s="83">
        <f t="shared" si="0"/>
        <v>1</v>
      </c>
      <c r="J6" s="84">
        <f>VLOOKUP(G6,AvailabilityData,2,FALSE)</f>
        <v>0</v>
      </c>
      <c r="K6" s="85">
        <f>I6*J6</f>
        <v>0</v>
      </c>
    </row>
    <row r="7" spans="1:11" x14ac:dyDescent="0.2">
      <c r="A7" s="184"/>
      <c r="B7" s="185"/>
      <c r="C7" s="186" t="s">
        <v>743</v>
      </c>
      <c r="D7" s="187"/>
      <c r="E7" s="188"/>
      <c r="F7" s="189">
        <v>1</v>
      </c>
      <c r="G7" s="190"/>
      <c r="H7" s="82">
        <f>COUNTIF(F:G,"=Function Not Available")</f>
        <v>0</v>
      </c>
      <c r="I7" s="83"/>
      <c r="J7" s="84"/>
      <c r="K7" s="85"/>
    </row>
    <row r="8" spans="1:11" ht="30" customHeight="1" x14ac:dyDescent="0.2">
      <c r="A8" s="141" t="s">
        <v>1587</v>
      </c>
      <c r="B8" s="182" t="s">
        <v>579</v>
      </c>
      <c r="C8" s="202" t="s">
        <v>596</v>
      </c>
      <c r="D8" s="181"/>
      <c r="E8" s="171"/>
      <c r="F8" s="183">
        <v>1</v>
      </c>
      <c r="G8" s="147" t="s">
        <v>1760</v>
      </c>
      <c r="H8" s="82">
        <f>COUNTIF(G:G,"=Exception")</f>
        <v>0</v>
      </c>
      <c r="I8" s="83">
        <f t="shared" si="0"/>
        <v>1</v>
      </c>
      <c r="J8" s="84">
        <f t="shared" si="1"/>
        <v>0</v>
      </c>
      <c r="K8" s="85">
        <f>I8*J8</f>
        <v>0</v>
      </c>
    </row>
    <row r="9" spans="1:11" ht="30" customHeight="1" x14ac:dyDescent="0.2">
      <c r="A9" s="141" t="s">
        <v>118</v>
      </c>
      <c r="B9" s="182" t="s">
        <v>579</v>
      </c>
      <c r="C9" s="202" t="s">
        <v>905</v>
      </c>
      <c r="D9" s="181"/>
      <c r="E9" s="171"/>
      <c r="F9" s="183">
        <v>1</v>
      </c>
      <c r="G9" s="147" t="s">
        <v>1760</v>
      </c>
      <c r="H9" s="90">
        <f>COUNTIFS(B:B,"=Highly Advantageous",G:G,"=Select from Drop Down List")</f>
        <v>0</v>
      </c>
      <c r="I9" s="83">
        <f t="shared" si="0"/>
        <v>1</v>
      </c>
      <c r="J9" s="84">
        <f t="shared" si="1"/>
        <v>0</v>
      </c>
      <c r="K9" s="85">
        <f>I9*J9</f>
        <v>0</v>
      </c>
    </row>
    <row r="10" spans="1:11" x14ac:dyDescent="0.2">
      <c r="A10" s="233"/>
      <c r="B10" s="232"/>
      <c r="C10" s="186" t="s">
        <v>901</v>
      </c>
      <c r="D10" s="187"/>
      <c r="E10" s="187"/>
      <c r="F10" s="187"/>
      <c r="G10" s="234"/>
      <c r="H10" s="90">
        <f>COUNTIFS(B:B,"=Highly Advantageous",G:G,"=Function Available")</f>
        <v>0</v>
      </c>
      <c r="I10" s="83"/>
      <c r="J10" s="84"/>
      <c r="K10" s="85"/>
    </row>
    <row r="11" spans="1:11" ht="30" customHeight="1" x14ac:dyDescent="0.2">
      <c r="A11" s="141" t="s">
        <v>119</v>
      </c>
      <c r="B11" s="182" t="s">
        <v>579</v>
      </c>
      <c r="C11" s="202" t="s">
        <v>902</v>
      </c>
      <c r="D11" s="181"/>
      <c r="E11" s="171"/>
      <c r="F11" s="181"/>
      <c r="G11" s="147" t="s">
        <v>1760</v>
      </c>
      <c r="H11" s="90">
        <f>COUNTIFS(B:B,"=Highly Advantageous",G:G,"=Function Not Available")</f>
        <v>0</v>
      </c>
      <c r="I11" s="83">
        <f t="shared" si="0"/>
        <v>1</v>
      </c>
      <c r="J11" s="84">
        <f t="shared" si="1"/>
        <v>0</v>
      </c>
      <c r="K11" s="85">
        <f t="shared" ref="K11:K24" si="2">I11*J11</f>
        <v>0</v>
      </c>
    </row>
    <row r="12" spans="1:11" ht="30" customHeight="1" x14ac:dyDescent="0.2">
      <c r="A12" s="141" t="s">
        <v>120</v>
      </c>
      <c r="B12" s="182" t="s">
        <v>579</v>
      </c>
      <c r="C12" s="202" t="s">
        <v>903</v>
      </c>
      <c r="D12" s="181"/>
      <c r="E12" s="171"/>
      <c r="F12" s="181"/>
      <c r="G12" s="147" t="s">
        <v>1760</v>
      </c>
      <c r="H12" s="90">
        <f>COUNTIFS(B:B,"=Highly Advantageous",G:G,"=Exception")</f>
        <v>0</v>
      </c>
      <c r="I12" s="83">
        <f t="shared" si="0"/>
        <v>1</v>
      </c>
      <c r="J12" s="84">
        <f t="shared" si="1"/>
        <v>0</v>
      </c>
      <c r="K12" s="85">
        <f t="shared" si="2"/>
        <v>0</v>
      </c>
    </row>
    <row r="13" spans="1:11" ht="30" customHeight="1" x14ac:dyDescent="0.2">
      <c r="A13" s="141" t="s">
        <v>121</v>
      </c>
      <c r="B13" s="182" t="s">
        <v>579</v>
      </c>
      <c r="C13" s="202" t="s">
        <v>904</v>
      </c>
      <c r="D13" s="181"/>
      <c r="E13" s="171"/>
      <c r="F13" s="181"/>
      <c r="G13" s="147" t="s">
        <v>1760</v>
      </c>
      <c r="H13" s="115">
        <f>COUNTIFS(B:B,"=Advantageous",G:G,"=Select from Drop Down List")</f>
        <v>42</v>
      </c>
      <c r="I13" s="83">
        <f t="shared" si="0"/>
        <v>1</v>
      </c>
      <c r="J13" s="84">
        <f t="shared" si="1"/>
        <v>0</v>
      </c>
      <c r="K13" s="85">
        <f t="shared" si="2"/>
        <v>0</v>
      </c>
    </row>
    <row r="14" spans="1:11" ht="30" customHeight="1" x14ac:dyDescent="0.2">
      <c r="A14" s="197" t="s">
        <v>695</v>
      </c>
      <c r="B14" s="207" t="s">
        <v>579</v>
      </c>
      <c r="C14" s="151" t="s">
        <v>899</v>
      </c>
      <c r="D14" s="181"/>
      <c r="E14" s="171"/>
      <c r="F14" s="146">
        <v>1</v>
      </c>
      <c r="G14" s="147" t="s">
        <v>1760</v>
      </c>
      <c r="H14" s="115">
        <f>COUNTIFS(B:B,"=Advantageous",G:G,"=Function Available")</f>
        <v>0</v>
      </c>
      <c r="I14" s="83">
        <f t="shared" si="0"/>
        <v>1</v>
      </c>
      <c r="J14" s="84">
        <f t="shared" si="1"/>
        <v>0</v>
      </c>
      <c r="K14" s="85">
        <f t="shared" si="2"/>
        <v>0</v>
      </c>
    </row>
    <row r="15" spans="1:11" ht="30" customHeight="1" x14ac:dyDescent="0.2">
      <c r="A15" s="197" t="s">
        <v>696</v>
      </c>
      <c r="B15" s="207" t="s">
        <v>579</v>
      </c>
      <c r="C15" s="151" t="s">
        <v>21</v>
      </c>
      <c r="D15" s="181"/>
      <c r="E15" s="171"/>
      <c r="F15" s="146">
        <v>1</v>
      </c>
      <c r="G15" s="147" t="s">
        <v>1760</v>
      </c>
      <c r="H15" s="115">
        <f>COUNTIFS(B:B,"=Advantageous",G:G,"=Function Not Available")</f>
        <v>0</v>
      </c>
      <c r="I15" s="83">
        <f t="shared" si="0"/>
        <v>1</v>
      </c>
      <c r="J15" s="84">
        <f t="shared" si="1"/>
        <v>0</v>
      </c>
      <c r="K15" s="85">
        <f t="shared" si="2"/>
        <v>0</v>
      </c>
    </row>
    <row r="16" spans="1:11" ht="30" customHeight="1" x14ac:dyDescent="0.2">
      <c r="A16" s="197" t="s">
        <v>122</v>
      </c>
      <c r="B16" s="207" t="s">
        <v>579</v>
      </c>
      <c r="C16" s="151" t="s">
        <v>906</v>
      </c>
      <c r="D16" s="181"/>
      <c r="E16" s="171"/>
      <c r="F16" s="146"/>
      <c r="G16" s="147" t="s">
        <v>1760</v>
      </c>
      <c r="H16" s="115">
        <f>COUNTIFS(B:B,"=Advantageous",G:G,"=Exception")</f>
        <v>0</v>
      </c>
      <c r="I16" s="83">
        <f t="shared" si="0"/>
        <v>1</v>
      </c>
      <c r="J16" s="84">
        <f t="shared" si="1"/>
        <v>0</v>
      </c>
      <c r="K16" s="85">
        <f t="shared" si="2"/>
        <v>0</v>
      </c>
    </row>
    <row r="17" spans="1:11" ht="30" customHeight="1" x14ac:dyDescent="0.2">
      <c r="A17" s="197" t="s">
        <v>123</v>
      </c>
      <c r="B17" s="207" t="s">
        <v>579</v>
      </c>
      <c r="C17" s="151" t="s">
        <v>594</v>
      </c>
      <c r="D17" s="181"/>
      <c r="E17" s="171"/>
      <c r="F17" s="146">
        <v>1</v>
      </c>
      <c r="G17" s="147" t="s">
        <v>1760</v>
      </c>
      <c r="H17" s="89"/>
      <c r="I17" s="83">
        <f t="shared" si="0"/>
        <v>1</v>
      </c>
      <c r="J17" s="84">
        <f t="shared" si="1"/>
        <v>0</v>
      </c>
      <c r="K17" s="85">
        <f t="shared" si="2"/>
        <v>0</v>
      </c>
    </row>
    <row r="18" spans="1:11" ht="30" customHeight="1" x14ac:dyDescent="0.2">
      <c r="A18" s="197" t="s">
        <v>124</v>
      </c>
      <c r="B18" s="207" t="s">
        <v>579</v>
      </c>
      <c r="C18" s="151" t="s">
        <v>745</v>
      </c>
      <c r="D18" s="181"/>
      <c r="E18" s="171"/>
      <c r="F18" s="146">
        <v>1</v>
      </c>
      <c r="G18" s="147" t="s">
        <v>1760</v>
      </c>
      <c r="H18" s="89"/>
      <c r="I18" s="83">
        <f t="shared" si="0"/>
        <v>1</v>
      </c>
      <c r="J18" s="84">
        <f t="shared" si="1"/>
        <v>0</v>
      </c>
      <c r="K18" s="85">
        <f t="shared" si="2"/>
        <v>0</v>
      </c>
    </row>
    <row r="19" spans="1:11" ht="30" customHeight="1" x14ac:dyDescent="0.2">
      <c r="A19" s="197" t="s">
        <v>125</v>
      </c>
      <c r="B19" s="207" t="s">
        <v>579</v>
      </c>
      <c r="C19" s="151" t="s">
        <v>745</v>
      </c>
      <c r="D19" s="181"/>
      <c r="E19" s="171"/>
      <c r="F19" s="146"/>
      <c r="G19" s="147" t="s">
        <v>1760</v>
      </c>
      <c r="H19" s="89"/>
      <c r="I19" s="83">
        <f t="shared" si="0"/>
        <v>1</v>
      </c>
      <c r="J19" s="84">
        <f t="shared" si="1"/>
        <v>0</v>
      </c>
      <c r="K19" s="85">
        <f t="shared" si="2"/>
        <v>0</v>
      </c>
    </row>
    <row r="20" spans="1:11" ht="30" customHeight="1" x14ac:dyDescent="0.2">
      <c r="A20" s="197" t="s">
        <v>126</v>
      </c>
      <c r="B20" s="207" t="s">
        <v>579</v>
      </c>
      <c r="C20" s="151" t="s">
        <v>1091</v>
      </c>
      <c r="D20" s="181"/>
      <c r="E20" s="171"/>
      <c r="F20" s="146"/>
      <c r="G20" s="147" t="s">
        <v>1760</v>
      </c>
      <c r="H20" s="89"/>
      <c r="I20" s="83">
        <f t="shared" si="0"/>
        <v>1</v>
      </c>
      <c r="J20" s="84">
        <f t="shared" si="1"/>
        <v>0</v>
      </c>
      <c r="K20" s="85">
        <f t="shared" si="2"/>
        <v>0</v>
      </c>
    </row>
    <row r="21" spans="1:11" ht="38.25" x14ac:dyDescent="0.2">
      <c r="A21" s="197" t="s">
        <v>127</v>
      </c>
      <c r="B21" s="207" t="s">
        <v>579</v>
      </c>
      <c r="C21" s="151" t="s">
        <v>746</v>
      </c>
      <c r="D21" s="181"/>
      <c r="E21" s="171"/>
      <c r="F21" s="146">
        <v>1</v>
      </c>
      <c r="G21" s="147" t="s">
        <v>1760</v>
      </c>
      <c r="H21" s="89"/>
      <c r="I21" s="83">
        <f t="shared" si="0"/>
        <v>1</v>
      </c>
      <c r="J21" s="84">
        <f t="shared" si="1"/>
        <v>0</v>
      </c>
      <c r="K21" s="85">
        <f t="shared" si="2"/>
        <v>0</v>
      </c>
    </row>
    <row r="22" spans="1:11" ht="30" customHeight="1" x14ac:dyDescent="0.2">
      <c r="A22" s="197" t="s">
        <v>128</v>
      </c>
      <c r="B22" s="207" t="s">
        <v>579</v>
      </c>
      <c r="C22" s="151" t="s">
        <v>747</v>
      </c>
      <c r="D22" s="181"/>
      <c r="E22" s="171"/>
      <c r="F22" s="146">
        <v>1</v>
      </c>
      <c r="G22" s="147" t="s">
        <v>1760</v>
      </c>
      <c r="H22" s="89"/>
      <c r="I22" s="83">
        <f t="shared" si="0"/>
        <v>1</v>
      </c>
      <c r="J22" s="84">
        <f t="shared" si="1"/>
        <v>0</v>
      </c>
      <c r="K22" s="85">
        <f t="shared" si="2"/>
        <v>0</v>
      </c>
    </row>
    <row r="23" spans="1:11" ht="38.25" x14ac:dyDescent="0.2">
      <c r="A23" s="197" t="s">
        <v>129</v>
      </c>
      <c r="B23" s="207" t="s">
        <v>579</v>
      </c>
      <c r="C23" s="151" t="s">
        <v>748</v>
      </c>
      <c r="D23" s="144"/>
      <c r="E23" s="171"/>
      <c r="F23" s="146">
        <v>1</v>
      </c>
      <c r="G23" s="147" t="s">
        <v>1760</v>
      </c>
      <c r="H23" s="89"/>
      <c r="I23" s="83">
        <f t="shared" si="0"/>
        <v>1</v>
      </c>
      <c r="J23" s="84">
        <f t="shared" si="1"/>
        <v>0</v>
      </c>
      <c r="K23" s="85">
        <f t="shared" si="2"/>
        <v>0</v>
      </c>
    </row>
    <row r="24" spans="1:11" ht="30" customHeight="1" x14ac:dyDescent="0.2">
      <c r="A24" s="141" t="s">
        <v>130</v>
      </c>
      <c r="B24" s="182" t="s">
        <v>579</v>
      </c>
      <c r="C24" s="151" t="s">
        <v>750</v>
      </c>
      <c r="D24" s="144"/>
      <c r="E24" s="171"/>
      <c r="F24" s="146">
        <v>1</v>
      </c>
      <c r="G24" s="147" t="s">
        <v>1760</v>
      </c>
      <c r="H24" s="89"/>
      <c r="I24" s="83">
        <f t="shared" si="0"/>
        <v>1</v>
      </c>
      <c r="J24" s="84">
        <f t="shared" si="1"/>
        <v>0</v>
      </c>
      <c r="K24" s="85">
        <f t="shared" si="2"/>
        <v>0</v>
      </c>
    </row>
    <row r="25" spans="1:11" ht="30" customHeight="1" x14ac:dyDescent="0.2">
      <c r="A25" s="184"/>
      <c r="B25" s="235"/>
      <c r="C25" s="186" t="s">
        <v>49</v>
      </c>
      <c r="D25" s="187"/>
      <c r="E25" s="188"/>
      <c r="F25" s="188"/>
      <c r="G25" s="236"/>
      <c r="H25" s="91"/>
      <c r="I25" s="83"/>
      <c r="J25" s="84"/>
      <c r="K25" s="85"/>
    </row>
    <row r="26" spans="1:11" ht="30" customHeight="1" x14ac:dyDescent="0.2">
      <c r="A26" s="141" t="s">
        <v>131</v>
      </c>
      <c r="B26" s="182" t="s">
        <v>579</v>
      </c>
      <c r="C26" s="202" t="s">
        <v>9</v>
      </c>
      <c r="D26" s="144"/>
      <c r="E26" s="171"/>
      <c r="F26" s="146">
        <v>1</v>
      </c>
      <c r="G26" s="147" t="s">
        <v>1760</v>
      </c>
      <c r="H26" s="89"/>
      <c r="I26" s="83">
        <f t="shared" si="0"/>
        <v>1</v>
      </c>
      <c r="J26" s="84">
        <f t="shared" si="1"/>
        <v>0</v>
      </c>
      <c r="K26" s="85">
        <f>I26*J26</f>
        <v>0</v>
      </c>
    </row>
    <row r="27" spans="1:11" ht="30" customHeight="1" x14ac:dyDescent="0.2">
      <c r="A27" s="141" t="s">
        <v>132</v>
      </c>
      <c r="B27" s="207" t="s">
        <v>579</v>
      </c>
      <c r="C27" s="202" t="s">
        <v>11</v>
      </c>
      <c r="D27" s="144"/>
      <c r="E27" s="171"/>
      <c r="F27" s="146">
        <v>1</v>
      </c>
      <c r="G27" s="147" t="s">
        <v>1760</v>
      </c>
      <c r="H27" s="89"/>
      <c r="I27" s="83">
        <f t="shared" si="0"/>
        <v>1</v>
      </c>
      <c r="J27" s="84">
        <f t="shared" si="1"/>
        <v>0</v>
      </c>
      <c r="K27" s="85">
        <f>I27*J27</f>
        <v>0</v>
      </c>
    </row>
    <row r="28" spans="1:11" ht="30" customHeight="1" x14ac:dyDescent="0.2">
      <c r="A28" s="141" t="s">
        <v>133</v>
      </c>
      <c r="B28" s="207" t="s">
        <v>579</v>
      </c>
      <c r="C28" s="202" t="s">
        <v>590</v>
      </c>
      <c r="D28" s="144"/>
      <c r="E28" s="171"/>
      <c r="F28" s="146">
        <v>1</v>
      </c>
      <c r="G28" s="147" t="s">
        <v>1760</v>
      </c>
      <c r="H28" s="89"/>
      <c r="I28" s="83">
        <f t="shared" si="0"/>
        <v>1</v>
      </c>
      <c r="J28" s="84">
        <f t="shared" si="1"/>
        <v>0</v>
      </c>
      <c r="K28" s="85">
        <f>I28*J28</f>
        <v>0</v>
      </c>
    </row>
    <row r="29" spans="1:11" ht="30" customHeight="1" x14ac:dyDescent="0.2">
      <c r="A29" s="141" t="s">
        <v>134</v>
      </c>
      <c r="B29" s="207" t="s">
        <v>579</v>
      </c>
      <c r="C29" s="237" t="s">
        <v>591</v>
      </c>
      <c r="D29" s="152"/>
      <c r="E29" s="171"/>
      <c r="F29" s="146">
        <v>1</v>
      </c>
      <c r="G29" s="147" t="s">
        <v>1760</v>
      </c>
      <c r="H29" s="89"/>
      <c r="I29" s="83">
        <f t="shared" si="0"/>
        <v>1</v>
      </c>
      <c r="J29" s="84">
        <f t="shared" si="1"/>
        <v>0</v>
      </c>
      <c r="K29" s="85">
        <f>I29*J29</f>
        <v>0</v>
      </c>
    </row>
    <row r="30" spans="1:11" ht="30" customHeight="1" x14ac:dyDescent="0.2">
      <c r="A30" s="184"/>
      <c r="B30" s="196"/>
      <c r="C30" s="186" t="s">
        <v>592</v>
      </c>
      <c r="D30" s="187"/>
      <c r="E30" s="139"/>
      <c r="F30" s="139"/>
      <c r="G30" s="139"/>
      <c r="H30" s="91"/>
      <c r="I30" s="83"/>
      <c r="J30" s="84"/>
      <c r="K30" s="85"/>
    </row>
    <row r="31" spans="1:11" ht="30" customHeight="1" x14ac:dyDescent="0.2">
      <c r="A31" s="170" t="s">
        <v>135</v>
      </c>
      <c r="B31" s="207" t="s">
        <v>579</v>
      </c>
      <c r="C31" s="212" t="s">
        <v>10</v>
      </c>
      <c r="D31" s="199"/>
      <c r="E31" s="171"/>
      <c r="F31" s="146">
        <v>1</v>
      </c>
      <c r="G31" s="147" t="s">
        <v>1760</v>
      </c>
      <c r="H31" s="89"/>
      <c r="I31" s="83">
        <f t="shared" si="0"/>
        <v>1</v>
      </c>
      <c r="J31" s="84">
        <f t="shared" si="1"/>
        <v>0</v>
      </c>
      <c r="K31" s="85">
        <f t="shared" ref="K31:K39" si="3">I31*J31</f>
        <v>0</v>
      </c>
    </row>
    <row r="32" spans="1:11" ht="30" customHeight="1" x14ac:dyDescent="0.2">
      <c r="A32" s="170" t="s">
        <v>136</v>
      </c>
      <c r="B32" s="207" t="s">
        <v>579</v>
      </c>
      <c r="C32" s="202" t="s">
        <v>12</v>
      </c>
      <c r="D32" s="144"/>
      <c r="E32" s="171"/>
      <c r="F32" s="146">
        <v>1</v>
      </c>
      <c r="G32" s="147" t="s">
        <v>1760</v>
      </c>
      <c r="H32" s="89"/>
      <c r="I32" s="83">
        <f t="shared" si="0"/>
        <v>1</v>
      </c>
      <c r="J32" s="84">
        <f t="shared" si="1"/>
        <v>0</v>
      </c>
      <c r="K32" s="85">
        <f t="shared" si="3"/>
        <v>0</v>
      </c>
    </row>
    <row r="33" spans="1:11" ht="30" customHeight="1" x14ac:dyDescent="0.2">
      <c r="A33" s="170" t="s">
        <v>137</v>
      </c>
      <c r="B33" s="207" t="s">
        <v>579</v>
      </c>
      <c r="C33" s="202" t="s">
        <v>6</v>
      </c>
      <c r="D33" s="144"/>
      <c r="E33" s="171"/>
      <c r="F33" s="146">
        <v>1</v>
      </c>
      <c r="G33" s="147" t="s">
        <v>1760</v>
      </c>
      <c r="H33" s="89"/>
      <c r="I33" s="83">
        <f t="shared" si="0"/>
        <v>1</v>
      </c>
      <c r="J33" s="84">
        <f t="shared" si="1"/>
        <v>0</v>
      </c>
      <c r="K33" s="85">
        <f t="shared" si="3"/>
        <v>0</v>
      </c>
    </row>
    <row r="34" spans="1:11" ht="30" customHeight="1" x14ac:dyDescent="0.2">
      <c r="A34" s="170" t="s">
        <v>138</v>
      </c>
      <c r="B34" s="207" t="s">
        <v>579</v>
      </c>
      <c r="C34" s="202" t="s">
        <v>5</v>
      </c>
      <c r="D34" s="144"/>
      <c r="E34" s="171"/>
      <c r="F34" s="146">
        <v>1</v>
      </c>
      <c r="G34" s="147" t="s">
        <v>1760</v>
      </c>
      <c r="H34" s="89"/>
      <c r="I34" s="83">
        <f t="shared" si="0"/>
        <v>1</v>
      </c>
      <c r="J34" s="84">
        <f t="shared" si="1"/>
        <v>0</v>
      </c>
      <c r="K34" s="85">
        <f t="shared" si="3"/>
        <v>0</v>
      </c>
    </row>
    <row r="35" spans="1:11" ht="30" customHeight="1" x14ac:dyDescent="0.2">
      <c r="A35" s="170" t="s">
        <v>139</v>
      </c>
      <c r="B35" s="207" t="s">
        <v>579</v>
      </c>
      <c r="C35" s="202" t="s">
        <v>13</v>
      </c>
      <c r="D35" s="144"/>
      <c r="E35" s="171"/>
      <c r="F35" s="146">
        <v>1</v>
      </c>
      <c r="G35" s="147" t="s">
        <v>1760</v>
      </c>
      <c r="H35" s="89"/>
      <c r="I35" s="83">
        <f t="shared" si="0"/>
        <v>1</v>
      </c>
      <c r="J35" s="84">
        <f t="shared" si="1"/>
        <v>0</v>
      </c>
      <c r="K35" s="85">
        <f t="shared" si="3"/>
        <v>0</v>
      </c>
    </row>
    <row r="36" spans="1:11" ht="30" customHeight="1" x14ac:dyDescent="0.2">
      <c r="A36" s="170" t="s">
        <v>307</v>
      </c>
      <c r="B36" s="207" t="s">
        <v>579</v>
      </c>
      <c r="C36" s="202" t="s">
        <v>14</v>
      </c>
      <c r="D36" s="144"/>
      <c r="E36" s="171"/>
      <c r="F36" s="146">
        <v>1</v>
      </c>
      <c r="G36" s="147" t="s">
        <v>1760</v>
      </c>
      <c r="H36" s="89"/>
      <c r="I36" s="83">
        <f t="shared" si="0"/>
        <v>1</v>
      </c>
      <c r="J36" s="84">
        <f t="shared" si="1"/>
        <v>0</v>
      </c>
      <c r="K36" s="85">
        <f t="shared" si="3"/>
        <v>0</v>
      </c>
    </row>
    <row r="37" spans="1:11" ht="30" customHeight="1" x14ac:dyDescent="0.2">
      <c r="A37" s="170" t="s">
        <v>420</v>
      </c>
      <c r="B37" s="207" t="s">
        <v>579</v>
      </c>
      <c r="C37" s="202" t="s">
        <v>15</v>
      </c>
      <c r="D37" s="144"/>
      <c r="E37" s="171"/>
      <c r="F37" s="146">
        <v>1</v>
      </c>
      <c r="G37" s="147" t="s">
        <v>1760</v>
      </c>
      <c r="H37" s="89"/>
      <c r="I37" s="83">
        <f t="shared" si="0"/>
        <v>1</v>
      </c>
      <c r="J37" s="84">
        <f t="shared" si="1"/>
        <v>0</v>
      </c>
      <c r="K37" s="85">
        <f t="shared" si="3"/>
        <v>0</v>
      </c>
    </row>
    <row r="38" spans="1:11" ht="30" customHeight="1" x14ac:dyDescent="0.2">
      <c r="A38" s="170" t="s">
        <v>421</v>
      </c>
      <c r="B38" s="207" t="s">
        <v>579</v>
      </c>
      <c r="C38" s="202" t="s">
        <v>16</v>
      </c>
      <c r="D38" s="144"/>
      <c r="E38" s="171"/>
      <c r="F38" s="146">
        <v>1</v>
      </c>
      <c r="G38" s="147" t="s">
        <v>1760</v>
      </c>
      <c r="H38" s="89"/>
      <c r="I38" s="83">
        <f t="shared" si="0"/>
        <v>1</v>
      </c>
      <c r="J38" s="84">
        <f t="shared" si="1"/>
        <v>0</v>
      </c>
      <c r="K38" s="85">
        <f t="shared" si="3"/>
        <v>0</v>
      </c>
    </row>
    <row r="39" spans="1:11" ht="30" customHeight="1" x14ac:dyDescent="0.2">
      <c r="A39" s="170" t="s">
        <v>422</v>
      </c>
      <c r="B39" s="207" t="s">
        <v>579</v>
      </c>
      <c r="C39" s="237" t="s">
        <v>17</v>
      </c>
      <c r="D39" s="152"/>
      <c r="E39" s="171"/>
      <c r="F39" s="146">
        <v>1</v>
      </c>
      <c r="G39" s="147" t="s">
        <v>1760</v>
      </c>
      <c r="H39" s="89"/>
      <c r="I39" s="83">
        <f t="shared" si="0"/>
        <v>1</v>
      </c>
      <c r="J39" s="84">
        <f t="shared" si="1"/>
        <v>0</v>
      </c>
      <c r="K39" s="85">
        <f t="shared" si="3"/>
        <v>0</v>
      </c>
    </row>
    <row r="40" spans="1:11" ht="30" customHeight="1" x14ac:dyDescent="0.2">
      <c r="A40" s="184"/>
      <c r="B40" s="196"/>
      <c r="C40" s="186" t="s">
        <v>56</v>
      </c>
      <c r="D40" s="187"/>
      <c r="E40" s="188"/>
      <c r="F40" s="188"/>
      <c r="G40" s="236"/>
      <c r="H40" s="91"/>
      <c r="I40" s="83"/>
      <c r="J40" s="84"/>
      <c r="K40" s="85"/>
    </row>
    <row r="41" spans="1:11" ht="30" customHeight="1" x14ac:dyDescent="0.2">
      <c r="A41" s="170" t="s">
        <v>469</v>
      </c>
      <c r="B41" s="207" t="s">
        <v>579</v>
      </c>
      <c r="C41" s="212" t="s">
        <v>18</v>
      </c>
      <c r="D41" s="199"/>
      <c r="E41" s="171"/>
      <c r="F41" s="146">
        <v>1</v>
      </c>
      <c r="G41" s="147" t="s">
        <v>1760</v>
      </c>
      <c r="I41" s="83">
        <f t="shared" si="0"/>
        <v>1</v>
      </c>
      <c r="J41" s="84">
        <f t="shared" si="1"/>
        <v>0</v>
      </c>
      <c r="K41" s="85">
        <f t="shared" ref="K41:K51" si="4">I41*J41</f>
        <v>0</v>
      </c>
    </row>
    <row r="42" spans="1:11" ht="30" customHeight="1" x14ac:dyDescent="0.2">
      <c r="A42" s="170" t="s">
        <v>470</v>
      </c>
      <c r="B42" s="207" t="s">
        <v>579</v>
      </c>
      <c r="C42" s="202" t="s">
        <v>19</v>
      </c>
      <c r="D42" s="144"/>
      <c r="E42" s="171"/>
      <c r="F42" s="146">
        <v>1</v>
      </c>
      <c r="G42" s="147" t="s">
        <v>1760</v>
      </c>
      <c r="I42" s="83">
        <f t="shared" si="0"/>
        <v>1</v>
      </c>
      <c r="J42" s="84">
        <f t="shared" si="1"/>
        <v>0</v>
      </c>
      <c r="K42" s="85">
        <f t="shared" si="4"/>
        <v>0</v>
      </c>
    </row>
    <row r="43" spans="1:11" ht="30" customHeight="1" x14ac:dyDescent="0.2">
      <c r="A43" s="170" t="s">
        <v>471</v>
      </c>
      <c r="B43" s="207" t="s">
        <v>579</v>
      </c>
      <c r="C43" s="202" t="s">
        <v>20</v>
      </c>
      <c r="D43" s="144"/>
      <c r="E43" s="171"/>
      <c r="F43" s="146">
        <v>1</v>
      </c>
      <c r="G43" s="147" t="s">
        <v>1760</v>
      </c>
      <c r="I43" s="83">
        <f t="shared" si="0"/>
        <v>1</v>
      </c>
      <c r="J43" s="84">
        <f t="shared" si="1"/>
        <v>0</v>
      </c>
      <c r="K43" s="85">
        <f t="shared" si="4"/>
        <v>0</v>
      </c>
    </row>
    <row r="44" spans="1:11" ht="30" customHeight="1" x14ac:dyDescent="0.2">
      <c r="A44" s="170" t="s">
        <v>697</v>
      </c>
      <c r="B44" s="207" t="s">
        <v>579</v>
      </c>
      <c r="C44" s="151" t="s">
        <v>593</v>
      </c>
      <c r="D44" s="144"/>
      <c r="E44" s="171"/>
      <c r="F44" s="146">
        <v>1</v>
      </c>
      <c r="G44" s="147" t="s">
        <v>1760</v>
      </c>
      <c r="I44" s="83">
        <f t="shared" si="0"/>
        <v>1</v>
      </c>
      <c r="J44" s="84">
        <f t="shared" si="1"/>
        <v>0</v>
      </c>
      <c r="K44" s="85">
        <f t="shared" si="4"/>
        <v>0</v>
      </c>
    </row>
    <row r="45" spans="1:11" ht="30" customHeight="1" x14ac:dyDescent="0.2">
      <c r="A45" s="170" t="s">
        <v>698</v>
      </c>
      <c r="B45" s="207" t="s">
        <v>579</v>
      </c>
      <c r="C45" s="151" t="s">
        <v>54</v>
      </c>
      <c r="D45" s="144"/>
      <c r="E45" s="171"/>
      <c r="F45" s="146">
        <v>1</v>
      </c>
      <c r="G45" s="147" t="s">
        <v>1760</v>
      </c>
      <c r="I45" s="83">
        <f t="shared" si="0"/>
        <v>1</v>
      </c>
      <c r="J45" s="84">
        <f t="shared" si="1"/>
        <v>0</v>
      </c>
      <c r="K45" s="85">
        <f t="shared" si="4"/>
        <v>0</v>
      </c>
    </row>
    <row r="46" spans="1:11" ht="30" customHeight="1" x14ac:dyDescent="0.2">
      <c r="A46" s="170" t="s">
        <v>699</v>
      </c>
      <c r="B46" s="207" t="s">
        <v>579</v>
      </c>
      <c r="C46" s="151" t="s">
        <v>1090</v>
      </c>
      <c r="D46" s="144"/>
      <c r="E46" s="171"/>
      <c r="F46" s="146">
        <v>1</v>
      </c>
      <c r="G46" s="147" t="s">
        <v>1760</v>
      </c>
      <c r="I46" s="83">
        <f t="shared" si="0"/>
        <v>1</v>
      </c>
      <c r="J46" s="84">
        <f t="shared" si="1"/>
        <v>0</v>
      </c>
      <c r="K46" s="85">
        <f t="shared" si="4"/>
        <v>0</v>
      </c>
    </row>
    <row r="47" spans="1:11" ht="30" customHeight="1" x14ac:dyDescent="0.2">
      <c r="A47" s="170" t="s">
        <v>700</v>
      </c>
      <c r="B47" s="207" t="s">
        <v>579</v>
      </c>
      <c r="C47" s="151" t="s">
        <v>907</v>
      </c>
      <c r="D47" s="181"/>
      <c r="E47" s="171"/>
      <c r="F47" s="183"/>
      <c r="G47" s="147" t="s">
        <v>1760</v>
      </c>
      <c r="I47" s="83">
        <f t="shared" si="0"/>
        <v>1</v>
      </c>
      <c r="J47" s="84">
        <f t="shared" si="1"/>
        <v>0</v>
      </c>
      <c r="K47" s="85">
        <f t="shared" si="4"/>
        <v>0</v>
      </c>
    </row>
    <row r="48" spans="1:11" ht="30" customHeight="1" x14ac:dyDescent="0.2">
      <c r="A48" s="170" t="s">
        <v>701</v>
      </c>
      <c r="B48" s="207" t="s">
        <v>579</v>
      </c>
      <c r="C48" s="151" t="s">
        <v>908</v>
      </c>
      <c r="D48" s="181"/>
      <c r="E48" s="171"/>
      <c r="F48" s="238"/>
      <c r="G48" s="147" t="s">
        <v>1760</v>
      </c>
      <c r="I48" s="83">
        <f t="shared" si="0"/>
        <v>1</v>
      </c>
      <c r="J48" s="84">
        <f t="shared" si="1"/>
        <v>0</v>
      </c>
      <c r="K48" s="85">
        <f t="shared" si="4"/>
        <v>0</v>
      </c>
    </row>
    <row r="49" spans="1:11" ht="25.5" x14ac:dyDescent="0.2">
      <c r="A49" s="141" t="s">
        <v>702</v>
      </c>
      <c r="B49" s="182" t="s">
        <v>579</v>
      </c>
      <c r="C49" s="239" t="s">
        <v>597</v>
      </c>
      <c r="D49" s="181"/>
      <c r="E49" s="171"/>
      <c r="F49" s="146">
        <v>1</v>
      </c>
      <c r="G49" s="147" t="s">
        <v>1760</v>
      </c>
      <c r="I49" s="83">
        <f t="shared" si="0"/>
        <v>1</v>
      </c>
      <c r="J49" s="84">
        <f t="shared" si="1"/>
        <v>0</v>
      </c>
      <c r="K49" s="85">
        <f t="shared" si="4"/>
        <v>0</v>
      </c>
    </row>
    <row r="50" spans="1:11" ht="25.5" x14ac:dyDescent="0.2">
      <c r="A50" s="141" t="s">
        <v>703</v>
      </c>
      <c r="B50" s="182" t="s">
        <v>579</v>
      </c>
      <c r="C50" s="240" t="s">
        <v>744</v>
      </c>
      <c r="D50" s="181"/>
      <c r="E50" s="171"/>
      <c r="F50" s="146">
        <v>1</v>
      </c>
      <c r="G50" s="147" t="s">
        <v>1760</v>
      </c>
      <c r="I50" s="83">
        <f t="shared" si="0"/>
        <v>1</v>
      </c>
      <c r="J50" s="84">
        <f t="shared" si="1"/>
        <v>0</v>
      </c>
      <c r="K50" s="85">
        <f t="shared" si="4"/>
        <v>0</v>
      </c>
    </row>
    <row r="51" spans="1:11" ht="38.25" x14ac:dyDescent="0.2">
      <c r="A51" s="141" t="s">
        <v>704</v>
      </c>
      <c r="B51" s="182" t="s">
        <v>579</v>
      </c>
      <c r="C51" s="151" t="s">
        <v>749</v>
      </c>
      <c r="D51" s="153"/>
      <c r="E51" s="171"/>
      <c r="F51" s="177"/>
      <c r="G51" s="147" t="s">
        <v>1760</v>
      </c>
      <c r="I51" s="83">
        <f t="shared" si="0"/>
        <v>1</v>
      </c>
      <c r="J51" s="84">
        <f t="shared" si="1"/>
        <v>0</v>
      </c>
      <c r="K51" s="85">
        <f t="shared" si="4"/>
        <v>0</v>
      </c>
    </row>
  </sheetData>
  <sheetProtection algorithmName="SHA-512" hashValue="RTPPzUFTzL/tCOUQ9yCFv8YDuKM6TWyFZPRoDJqFXbQvnrToB5PpNQZPRUOy5jQ4equo0l1HsKaS0oAcZtx/zQ==" saltValue="NzBchcgQfVAo+eo/3t1UxA==" spinCount="100000" sheet="1" objects="1" scenarios="1" formatRows="0"/>
  <mergeCells count="2">
    <mergeCell ref="B2:G2"/>
    <mergeCell ref="A1:A2"/>
  </mergeCells>
  <conditionalFormatting sqref="B3 B7 B25 B40 B52:B65523">
    <cfRule type="cellIs" dxfId="238" priority="164" operator="equal">
      <formula>"Mandatory"</formula>
    </cfRule>
    <cfRule type="cellIs" dxfId="237" priority="165" stopIfTrue="1" operator="equal">
      <formula>"Mandatory"</formula>
    </cfRule>
  </conditionalFormatting>
  <conditionalFormatting sqref="B3">
    <cfRule type="cellIs" dxfId="236" priority="159" operator="equal">
      <formula>"Mandatory"</formula>
    </cfRule>
  </conditionalFormatting>
  <conditionalFormatting sqref="G5:G6">
    <cfRule type="cellIs" dxfId="235" priority="12" stopIfTrue="1" operator="equal">
      <formula>"Exception"</formula>
    </cfRule>
    <cfRule type="cellIs" dxfId="234" priority="13" stopIfTrue="1" operator="equal">
      <formula>"Select from Drop Down List"</formula>
    </cfRule>
  </conditionalFormatting>
  <conditionalFormatting sqref="G8:G9">
    <cfRule type="cellIs" dxfId="233" priority="10" stopIfTrue="1" operator="equal">
      <formula>"Exception"</formula>
    </cfRule>
    <cfRule type="cellIs" dxfId="232" priority="11" stopIfTrue="1" operator="equal">
      <formula>"Select from Drop Down List"</formula>
    </cfRule>
  </conditionalFormatting>
  <conditionalFormatting sqref="G11:G24">
    <cfRule type="cellIs" dxfId="231" priority="8" stopIfTrue="1" operator="equal">
      <formula>"Exception"</formula>
    </cfRule>
    <cfRule type="cellIs" dxfId="230" priority="9" stopIfTrue="1" operator="equal">
      <formula>"Select from Drop Down List"</formula>
    </cfRule>
  </conditionalFormatting>
  <conditionalFormatting sqref="G26:G29">
    <cfRule type="cellIs" dxfId="229" priority="6" stopIfTrue="1" operator="equal">
      <formula>"Exception"</formula>
    </cfRule>
    <cfRule type="cellIs" dxfId="228" priority="7" stopIfTrue="1" operator="equal">
      <formula>"Select from Drop Down List"</formula>
    </cfRule>
  </conditionalFormatting>
  <conditionalFormatting sqref="G31:G39">
    <cfRule type="cellIs" dxfId="227" priority="4" stopIfTrue="1" operator="equal">
      <formula>"Exception"</formula>
    </cfRule>
    <cfRule type="cellIs" dxfId="226" priority="5" stopIfTrue="1" operator="equal">
      <formula>"Select from Drop Down List"</formula>
    </cfRule>
  </conditionalFormatting>
  <conditionalFormatting sqref="G41:G51">
    <cfRule type="cellIs" dxfId="225" priority="2" stopIfTrue="1" operator="equal">
      <formula>"Exception"</formula>
    </cfRule>
    <cfRule type="cellIs" dxfId="224" priority="3" stopIfTrue="1" operator="equal">
      <formula>"Select from Drop Down List"</formula>
    </cfRule>
  </conditionalFormatting>
  <dataValidations count="3">
    <dataValidation type="list" allowBlank="1" showInputMessage="1" showErrorMessage="1" errorTitle="Invalid specification type" error="Please enter a Specification type from the drop-down list." sqref="B5:B9 B11:B24 B31:B39 B26:B29 B41:B51">
      <formula1>SpecType</formula1>
    </dataValidation>
    <dataValidation type="list" allowBlank="1" showInputMessage="1" showErrorMessage="1" sqref="E5:E6 E8:E9 E11:E24 E26:E29 E31:E39 E41:E51">
      <formula1>Existing</formula1>
    </dataValidation>
    <dataValidation type="list" allowBlank="1" showInputMessage="1" showErrorMessage="1" sqref="G5:G6 G8:G9 G11:G24 G26:G29 G31:G39 G41:G51">
      <formula1>Availability</formula1>
    </dataValidation>
  </dataValidations>
  <pageMargins left="0.25" right="0.25" top="0.5" bottom="0.75" header="0" footer="0.3"/>
  <pageSetup scale="70" fitToHeight="0" orientation="landscape" r:id="rId1"/>
  <headerFooter alignWithMargins="0">
    <oddFooter>&amp;L&amp;"Arial,Regular"&amp;10RFP for Computer Aided Dispatch Software, Hardware, and 
Implementation and Maintenance Services
INTERFACE FUNCTIONAL REQUIREMENTS&amp;C&amp;"Arial,Regular"&amp;10&amp;A Requirements&amp;R&amp;"Arial,Regular"&amp;10Page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47</vt:i4>
      </vt:variant>
    </vt:vector>
  </HeadingPairs>
  <TitlesOfParts>
    <vt:vector size="75" baseType="lpstr">
      <vt:lpstr>Evaluation Overview</vt:lpstr>
      <vt:lpstr>Instructions</vt:lpstr>
      <vt:lpstr>General Interface</vt:lpstr>
      <vt:lpstr>Alarm Receiver Interface</vt:lpstr>
      <vt:lpstr>AVL Interface</vt:lpstr>
      <vt:lpstr>E9-1-1 Interface</vt:lpstr>
      <vt:lpstr>E9-1-1 Interface-AIR</vt:lpstr>
      <vt:lpstr>CAD2CAD</vt:lpstr>
      <vt:lpstr>Call Interrogator Interface</vt:lpstr>
      <vt:lpstr>Camera Interface</vt:lpstr>
      <vt:lpstr>EMS Billing Interface</vt:lpstr>
      <vt:lpstr>ePCR Interface</vt:lpstr>
      <vt:lpstr>External DB Interface</vt:lpstr>
      <vt:lpstr>Fire Station Alerting</vt:lpstr>
      <vt:lpstr>Fire Alarm Terminal</vt:lpstr>
      <vt:lpstr>HazMat Interface</vt:lpstr>
      <vt:lpstr>Logging Recorder Interface</vt:lpstr>
      <vt:lpstr>PSAP Master Clock</vt:lpstr>
      <vt:lpstr>NextGen</vt:lpstr>
      <vt:lpstr>Pictometry Interface</vt:lpstr>
      <vt:lpstr>Radio System Interface</vt:lpstr>
      <vt:lpstr>RMS Interface</vt:lpstr>
      <vt:lpstr>Rip and Run Interfaces</vt:lpstr>
      <vt:lpstr>Staffing Interface</vt:lpstr>
      <vt:lpstr>State NCIC Interface</vt:lpstr>
      <vt:lpstr>TDD-TTY Interface</vt:lpstr>
      <vt:lpstr>Web CAD Interface</vt:lpstr>
      <vt:lpstr>Support Data</vt:lpstr>
      <vt:lpstr>Availability</vt:lpstr>
      <vt:lpstr>AvailabilityData</vt:lpstr>
      <vt:lpstr>Existing</vt:lpstr>
      <vt:lpstr>'EMS Billing Interface'!interfaces_or_range</vt:lpstr>
      <vt:lpstr>'RMS Interface'!mdd_sec_range</vt:lpstr>
      <vt:lpstr>'External DB Interface'!Print_Area</vt:lpstr>
      <vt:lpstr>'HazMat Interface'!Print_Area</vt:lpstr>
      <vt:lpstr>'Logging Recorder Interface'!Print_Area</vt:lpstr>
      <vt:lpstr>NextGen!Print_Area</vt:lpstr>
      <vt:lpstr>'Pictometry Interface'!Print_Area</vt:lpstr>
      <vt:lpstr>'PSAP Master Clock'!Print_Area</vt:lpstr>
      <vt:lpstr>'Radio System Interface'!Print_Area</vt:lpstr>
      <vt:lpstr>'Rip and Run Interfaces'!Print_Area</vt:lpstr>
      <vt:lpstr>'RMS Interface'!Print_Area</vt:lpstr>
      <vt:lpstr>'Staffing Interface'!Print_Area</vt:lpstr>
      <vt:lpstr>'State NCIC Interface'!Print_Area</vt:lpstr>
      <vt:lpstr>'TDD-TTY Interface'!Print_Area</vt:lpstr>
      <vt:lpstr>'Alarm Receiver Interface'!Print_Titles</vt:lpstr>
      <vt:lpstr>'AVL Interface'!Print_Titles</vt:lpstr>
      <vt:lpstr>CAD2CAD!Print_Titles</vt:lpstr>
      <vt:lpstr>'Call Interrogator Interface'!Print_Titles</vt:lpstr>
      <vt:lpstr>'Camera Interface'!Print_Titles</vt:lpstr>
      <vt:lpstr>'E9-1-1 Interface'!Print_Titles</vt:lpstr>
      <vt:lpstr>'E9-1-1 Interface-AIR'!Print_Titles</vt:lpstr>
      <vt:lpstr>'EMS Billing Interface'!Print_Titles</vt:lpstr>
      <vt:lpstr>'ePCR Interface'!Print_Titles</vt:lpstr>
      <vt:lpstr>'External DB Interface'!Print_Titles</vt:lpstr>
      <vt:lpstr>'Fire Alarm Terminal'!Print_Titles</vt:lpstr>
      <vt:lpstr>'Fire Station Alerting'!Print_Titles</vt:lpstr>
      <vt:lpstr>'General Interface'!Print_Titles</vt:lpstr>
      <vt:lpstr>'HazMat Interface'!Print_Titles</vt:lpstr>
      <vt:lpstr>'Logging Recorder Interface'!Print_Titles</vt:lpstr>
      <vt:lpstr>NextGen!Print_Titles</vt:lpstr>
      <vt:lpstr>'Pictometry Interface'!Print_Titles</vt:lpstr>
      <vt:lpstr>'PSAP Master Clock'!Print_Titles</vt:lpstr>
      <vt:lpstr>'Radio System Interface'!Print_Titles</vt:lpstr>
      <vt:lpstr>'Rip and Run Interfaces'!Print_Titles</vt:lpstr>
      <vt:lpstr>'RMS Interface'!Print_Titles</vt:lpstr>
      <vt:lpstr>'Staffing Interface'!Print_Titles</vt:lpstr>
      <vt:lpstr>'State NCIC Interface'!Print_Titles</vt:lpstr>
      <vt:lpstr>'TDD-TTY Interface'!Print_Titles</vt:lpstr>
      <vt:lpstr>'Web CAD Interface'!Print_Titles</vt:lpstr>
      <vt:lpstr>Results</vt:lpstr>
      <vt:lpstr>SpecData</vt:lpstr>
      <vt:lpstr>SpecType</vt:lpstr>
      <vt:lpstr>Yes_No</vt:lpstr>
      <vt:lpstr>YorN</vt:lpstr>
    </vt:vector>
  </TitlesOfParts>
  <Company>IS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AMesaros</dc:creator>
  <cp:lastModifiedBy>Jennifer Margolis</cp:lastModifiedBy>
  <cp:lastPrinted>2015-10-15T21:05:49Z</cp:lastPrinted>
  <dcterms:created xsi:type="dcterms:W3CDTF">2008-06-02T12:59:48Z</dcterms:created>
  <dcterms:modified xsi:type="dcterms:W3CDTF">2015-10-20T19:20:49Z</dcterms:modified>
</cp:coreProperties>
</file>